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31.12.2020" sheetId="1" r:id="rId1"/>
  </sheets>
  <definedNames>
    <definedName name="_xlnm.Print_Area" localSheetId="0">'31.12.2020'!$A$1:$K$54</definedName>
    <definedName name="_xlnm.Print_Titles" localSheetId="0">'31.12.2020'!$16:$16</definedName>
  </definedNames>
  <calcPr fullCalcOnLoad="1"/>
</workbook>
</file>

<file path=xl/sharedStrings.xml><?xml version="1.0" encoding="utf-8"?>
<sst xmlns="http://schemas.openxmlformats.org/spreadsheetml/2006/main" count="115" uniqueCount="77">
  <si>
    <t>Dział</t>
  </si>
  <si>
    <t>Rozdział</t>
  </si>
  <si>
    <t>Treść</t>
  </si>
  <si>
    <t>010</t>
  </si>
  <si>
    <t>Rolnictwo i łowiectwo</t>
  </si>
  <si>
    <t>01010</t>
  </si>
  <si>
    <t>Infrastruktura wodociągowa i sanitacyjna wsi</t>
  </si>
  <si>
    <t>6050</t>
  </si>
  <si>
    <t>Wydatki inwestycyjne jednostek budżetowych</t>
  </si>
  <si>
    <t>01095</t>
  </si>
  <si>
    <t>Pozostała działalność</t>
  </si>
  <si>
    <t>900</t>
  </si>
  <si>
    <t>Gospodarka komunalna i ochrona środowiska</t>
  </si>
  <si>
    <t>90095</t>
  </si>
  <si>
    <t>Wykonanie</t>
  </si>
  <si>
    <t>6230</t>
  </si>
  <si>
    <t>Dotacje celowe z budżetu na finansowanie lub dofinansowanie kosztów realizacji inwestycji i zakupów inwestycyjnych jednostek nie zaliczanych do sektora finansów publicznych</t>
  </si>
  <si>
    <t>Plan 
po zmianach</t>
  </si>
  <si>
    <t>% wykonania</t>
  </si>
  <si>
    <t>1</t>
  </si>
  <si>
    <t>2</t>
  </si>
  <si>
    <t>3</t>
  </si>
  <si>
    <t>4</t>
  </si>
  <si>
    <t>5</t>
  </si>
  <si>
    <t>6</t>
  </si>
  <si>
    <t>7</t>
  </si>
  <si>
    <t>Dotacje na dofinansowanie budowy przydomowych oczyszczalni ścieków - tereny wiejskie</t>
  </si>
  <si>
    <t>Dotacje na dofinansowanie budowy przydomowych oczyszczalni ścieków - tereny miejskie</t>
  </si>
  <si>
    <t>DOCHODY</t>
  </si>
  <si>
    <t>90019</t>
  </si>
  <si>
    <t>WYDATKI</t>
  </si>
  <si>
    <t>Wydatki ogółem</t>
  </si>
  <si>
    <t>Dochody ogółem</t>
  </si>
  <si>
    <t>Wpływy i wydatki związane z gromadzeniem środków z opłat i kar za korzystanie ze środowiska</t>
  </si>
  <si>
    <t>0690</t>
  </si>
  <si>
    <t>Wpływy z różnych opłat</t>
  </si>
  <si>
    <t>§</t>
  </si>
  <si>
    <t>8</t>
  </si>
  <si>
    <t>9</t>
  </si>
  <si>
    <t>10</t>
  </si>
  <si>
    <t>11</t>
  </si>
  <si>
    <t>2960</t>
  </si>
  <si>
    <t>Przelewy redystrybucyjne</t>
  </si>
  <si>
    <t>Zmiany w ciągu roku</t>
  </si>
  <si>
    <t>Wydatki niewygasające</t>
  </si>
  <si>
    <t>Plan początkowy</t>
  </si>
  <si>
    <t>Rozbudowa sieci wodno-kanalizacyjnej na terenie Gminy</t>
  </si>
  <si>
    <t>Wpływy i wydatki związane z gromadzeniem środków z opłat 
i kar za korzystanie ze środowiska</t>
  </si>
  <si>
    <t>Wydatki ogółem 
(kol.8 + kol.9)</t>
  </si>
  <si>
    <t>Załacznik Nr 8</t>
  </si>
  <si>
    <t>Nadwyżka dochodów budżetu gminy pochodząca z opłat i kar środowiskowych podlegająca przekazaniu na rzecz WFOŚiGW</t>
  </si>
  <si>
    <t>Budowa sieci kanalizacji sanitarnej oraz wodociągowej w m. Łoniewo i Osieczna (Stanisławówka) poza "aglomeracją"</t>
  </si>
  <si>
    <t>90001</t>
  </si>
  <si>
    <t>Gospodarka ściekowa i ochrona wód</t>
  </si>
  <si>
    <t>90005</t>
  </si>
  <si>
    <t>Ochrona powietrza atmosferycznego i klimatu</t>
  </si>
  <si>
    <t>Dotacje na dofinansowanie wymiany źródła ciepła</t>
  </si>
  <si>
    <t>600</t>
  </si>
  <si>
    <t>60016</t>
  </si>
  <si>
    <t>Transport i łączność</t>
  </si>
  <si>
    <t>Drogi publiczne gminne</t>
  </si>
  <si>
    <t>Budowa na terenie Gminy Osieczna dróg dla rowerów w ramach zadania ogrniczenie niskiej emisji na terenie Aglomeracji Leszczyńskiej</t>
  </si>
  <si>
    <t>4300</t>
  </si>
  <si>
    <t>Zakup usług pozostałych</t>
  </si>
  <si>
    <t>60014</t>
  </si>
  <si>
    <t>Drogi publiczne powiatowe</t>
  </si>
  <si>
    <t>6059</t>
  </si>
  <si>
    <t>Realizacja zadań związanych z ochroną środowiska i gospodarką wodną
na dzień 31 grudnia 2020 roku</t>
  </si>
  <si>
    <t>4270</t>
  </si>
  <si>
    <t>Program budowy ścieżek pieszo-rowerowychna terenie Gminy</t>
  </si>
  <si>
    <t>Zakup usług remontowych</t>
  </si>
  <si>
    <t>Zakup materiałów i wyposażenia</t>
  </si>
  <si>
    <t>90006</t>
  </si>
  <si>
    <t>Ochrona gleby i wód podziemnych</t>
  </si>
  <si>
    <t>4390</t>
  </si>
  <si>
    <t>Zakup usług obejmujących wykonanie ekspertyz, analiz i opinii</t>
  </si>
  <si>
    <t>4210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</si>
</sst>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53"/>
      <name val="Times New Roman"/>
      <family val="1"/>
    </font>
    <font>
      <sz val="10"/>
      <color indexed="53"/>
      <name val="Times New Roman"/>
      <family val="1"/>
    </font>
    <font>
      <u val="single"/>
      <sz val="10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10" fontId="50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5" xfId="0" applyNumberFormat="1" applyFont="1" applyFill="1" applyBorder="1" applyAlignment="1" applyProtection="1">
      <alignment horizontal="left"/>
      <protection locked="0"/>
    </xf>
    <xf numFmtId="0" fontId="6" fillId="37" borderId="0" xfId="0" applyNumberFormat="1" applyFont="1" applyFill="1" applyBorder="1" applyAlignment="1" applyProtection="1">
      <alignment horizontal="left"/>
      <protection locked="0"/>
    </xf>
    <xf numFmtId="4" fontId="7" fillId="38" borderId="16" xfId="0" applyNumberFormat="1" applyFont="1" applyFill="1" applyBorder="1" applyAlignment="1" applyProtection="1">
      <alignment horizontal="right" vertical="center" wrapText="1"/>
      <protection locked="0"/>
    </xf>
    <xf numFmtId="10" fontId="7" fillId="38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10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4" xfId="0" applyNumberFormat="1" applyFont="1" applyFill="1" applyBorder="1" applyAlignment="1" applyProtection="1">
      <alignment horizontal="center" vertical="center" wrapText="1"/>
      <protection locked="0"/>
    </xf>
    <xf numFmtId="10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10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6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 applyProtection="1">
      <alignment horizontal="left"/>
      <protection locked="0"/>
    </xf>
    <xf numFmtId="0" fontId="52" fillId="0" borderId="0" xfId="0" applyNumberFormat="1" applyFont="1" applyFill="1" applyBorder="1" applyAlignment="1" applyProtection="1">
      <alignment horizontal="left"/>
      <protection locked="0"/>
    </xf>
    <xf numFmtId="4" fontId="52" fillId="0" borderId="0" xfId="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10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25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8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zoomScaleSheetLayoutView="100" workbookViewId="0" topLeftCell="A52">
      <selection activeCell="N61" sqref="N61"/>
    </sheetView>
  </sheetViews>
  <sheetFormatPr defaultColWidth="9.33203125" defaultRowHeight="12.75"/>
  <cols>
    <col min="1" max="1" width="5.83203125" style="4" customWidth="1"/>
    <col min="2" max="2" width="8.83203125" style="4" customWidth="1"/>
    <col min="3" max="3" width="7.5" style="4" customWidth="1"/>
    <col min="4" max="4" width="59.83203125" style="4" customWidth="1"/>
    <col min="5" max="8" width="16.33203125" style="4" customWidth="1"/>
    <col min="9" max="10" width="16.33203125" style="3" customWidth="1"/>
    <col min="11" max="11" width="11.33203125" style="3" customWidth="1"/>
    <col min="12" max="16384" width="9.33203125" style="3" customWidth="1"/>
  </cols>
  <sheetData>
    <row r="1" spans="1:11" s="4" customFormat="1" ht="15.7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4" customFormat="1" ht="38.25" customHeight="1">
      <c r="A2" s="90" t="s">
        <v>67</v>
      </c>
      <c r="B2" s="91"/>
      <c r="C2" s="91"/>
      <c r="D2" s="91"/>
      <c r="E2" s="91"/>
      <c r="F2" s="91"/>
      <c r="G2" s="91"/>
      <c r="H2" s="91"/>
      <c r="I2" s="91"/>
      <c r="J2" s="92"/>
      <c r="K2" s="92"/>
    </row>
    <row r="3" s="4" customFormat="1" ht="12.75"/>
    <row r="4" spans="1:11" s="4" customFormat="1" ht="37.5" customHeight="1">
      <c r="A4" s="83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4" customFormat="1" ht="48.75" customHeight="1">
      <c r="A5" s="5" t="s">
        <v>0</v>
      </c>
      <c r="B5" s="5" t="s">
        <v>1</v>
      </c>
      <c r="C5" s="5" t="s">
        <v>36</v>
      </c>
      <c r="D5" s="6" t="s">
        <v>2</v>
      </c>
      <c r="E5" s="7" t="s">
        <v>45</v>
      </c>
      <c r="F5" s="7" t="s">
        <v>43</v>
      </c>
      <c r="G5" s="5" t="s">
        <v>17</v>
      </c>
      <c r="H5" s="7" t="s">
        <v>14</v>
      </c>
      <c r="I5" s="7" t="s">
        <v>18</v>
      </c>
      <c r="J5" s="8"/>
      <c r="K5" s="9"/>
    </row>
    <row r="6" spans="1:11" s="4" customFormat="1" ht="11.25" customHeight="1">
      <c r="A6" s="5" t="s">
        <v>19</v>
      </c>
      <c r="B6" s="5" t="s">
        <v>20</v>
      </c>
      <c r="C6" s="5" t="s">
        <v>21</v>
      </c>
      <c r="D6" s="5" t="s">
        <v>22</v>
      </c>
      <c r="E6" s="7" t="s">
        <v>23</v>
      </c>
      <c r="F6" s="7" t="s">
        <v>24</v>
      </c>
      <c r="G6" s="5" t="s">
        <v>25</v>
      </c>
      <c r="H6" s="7" t="s">
        <v>37</v>
      </c>
      <c r="I6" s="7" t="s">
        <v>38</v>
      </c>
      <c r="J6" s="10"/>
      <c r="K6" s="9"/>
    </row>
    <row r="7" spans="1:11" s="4" customFormat="1" ht="15.75" customHeight="1">
      <c r="A7" s="11" t="s">
        <v>11</v>
      </c>
      <c r="B7" s="11"/>
      <c r="C7" s="11"/>
      <c r="D7" s="12" t="s">
        <v>12</v>
      </c>
      <c r="E7" s="13">
        <f aca="true" t="shared" si="0" ref="E7:H8">SUM(E8)</f>
        <v>2200000</v>
      </c>
      <c r="F7" s="13">
        <f t="shared" si="0"/>
        <v>535000</v>
      </c>
      <c r="G7" s="13">
        <f t="shared" si="0"/>
        <v>2735000</v>
      </c>
      <c r="H7" s="13">
        <f t="shared" si="0"/>
        <v>2738970.48</v>
      </c>
      <c r="I7" s="14">
        <f>H7/G7</f>
        <v>1.0014517294332723</v>
      </c>
      <c r="J7" s="15"/>
      <c r="K7" s="16"/>
    </row>
    <row r="8" spans="1:11" s="4" customFormat="1" ht="27" customHeight="1">
      <c r="A8" s="17"/>
      <c r="B8" s="18" t="s">
        <v>29</v>
      </c>
      <c r="C8" s="18"/>
      <c r="D8" s="19" t="s">
        <v>47</v>
      </c>
      <c r="E8" s="20">
        <f t="shared" si="0"/>
        <v>2200000</v>
      </c>
      <c r="F8" s="20">
        <f t="shared" si="0"/>
        <v>535000</v>
      </c>
      <c r="G8" s="20">
        <f t="shared" si="0"/>
        <v>2735000</v>
      </c>
      <c r="H8" s="20">
        <f t="shared" si="0"/>
        <v>2738970.48</v>
      </c>
      <c r="I8" s="21">
        <f>H8/G8</f>
        <v>1.0014517294332723</v>
      </c>
      <c r="J8" s="22"/>
      <c r="K8" s="23"/>
    </row>
    <row r="9" spans="1:11" s="4" customFormat="1" ht="16.5" customHeight="1">
      <c r="A9" s="17"/>
      <c r="B9" s="17"/>
      <c r="C9" s="24" t="s">
        <v>34</v>
      </c>
      <c r="D9" s="25" t="s">
        <v>35</v>
      </c>
      <c r="E9" s="26">
        <v>2200000</v>
      </c>
      <c r="F9" s="26">
        <f>G9-E9</f>
        <v>535000</v>
      </c>
      <c r="G9" s="26">
        <v>2735000</v>
      </c>
      <c r="H9" s="26">
        <v>2738970.48</v>
      </c>
      <c r="I9" s="27">
        <f>H9/G9</f>
        <v>1.0014517294332723</v>
      </c>
      <c r="J9" s="22"/>
      <c r="K9" s="23"/>
    </row>
    <row r="10" spans="1:11" s="4" customFormat="1" ht="5.25" customHeight="1">
      <c r="A10" s="84"/>
      <c r="B10" s="84"/>
      <c r="C10" s="84"/>
      <c r="D10" s="85"/>
      <c r="E10" s="85"/>
      <c r="F10" s="85"/>
      <c r="G10" s="85"/>
      <c r="H10" s="58"/>
      <c r="I10" s="28"/>
      <c r="J10" s="29"/>
      <c r="K10" s="29"/>
    </row>
    <row r="11" spans="1:11" s="34" customFormat="1" ht="31.5" customHeight="1">
      <c r="A11" s="86" t="s">
        <v>32</v>
      </c>
      <c r="B11" s="87"/>
      <c r="C11" s="87"/>
      <c r="D11" s="88"/>
      <c r="E11" s="30">
        <f>SUM(E7)</f>
        <v>2200000</v>
      </c>
      <c r="F11" s="30">
        <f>SUM(F7)</f>
        <v>535000</v>
      </c>
      <c r="G11" s="30">
        <f>SUM(G7)</f>
        <v>2735000</v>
      </c>
      <c r="H11" s="30">
        <f>SUM(H7)</f>
        <v>2738970.48</v>
      </c>
      <c r="I11" s="31">
        <f>H11/G11</f>
        <v>1.0014517294332723</v>
      </c>
      <c r="J11" s="32"/>
      <c r="K11" s="33"/>
    </row>
    <row r="12" spans="1:11" s="4" customFormat="1" ht="15" customHeight="1">
      <c r="A12" s="35"/>
      <c r="B12" s="35"/>
      <c r="C12" s="35"/>
      <c r="D12" s="35"/>
      <c r="E12" s="36"/>
      <c r="F12" s="36"/>
      <c r="G12" s="36"/>
      <c r="H12" s="36"/>
      <c r="I12" s="36"/>
      <c r="J12" s="36"/>
      <c r="K12" s="16"/>
    </row>
    <row r="13" spans="1:11" ht="29.25" customHeight="1">
      <c r="A13" s="35"/>
      <c r="B13" s="35"/>
      <c r="C13" s="35"/>
      <c r="D13" s="35"/>
      <c r="E13" s="36"/>
      <c r="F13" s="36"/>
      <c r="G13" s="36"/>
      <c r="H13" s="36"/>
      <c r="I13" s="2"/>
      <c r="J13" s="2"/>
      <c r="K13" s="1"/>
    </row>
    <row r="14" spans="1:11" s="4" customFormat="1" ht="37.5" customHeight="1">
      <c r="A14" s="83" t="s">
        <v>30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</row>
    <row r="15" spans="1:11" s="4" customFormat="1" ht="49.5" customHeight="1">
      <c r="A15" s="5" t="s">
        <v>0</v>
      </c>
      <c r="B15" s="5" t="s">
        <v>1</v>
      </c>
      <c r="C15" s="5" t="s">
        <v>36</v>
      </c>
      <c r="D15" s="6" t="s">
        <v>2</v>
      </c>
      <c r="E15" s="7" t="s">
        <v>45</v>
      </c>
      <c r="F15" s="7" t="s">
        <v>43</v>
      </c>
      <c r="G15" s="5" t="s">
        <v>17</v>
      </c>
      <c r="H15" s="7" t="s">
        <v>14</v>
      </c>
      <c r="I15" s="7" t="s">
        <v>44</v>
      </c>
      <c r="J15" s="7" t="s">
        <v>48</v>
      </c>
      <c r="K15" s="7" t="s">
        <v>18</v>
      </c>
    </row>
    <row r="16" spans="1:11" s="4" customFormat="1" ht="11.25" customHeight="1">
      <c r="A16" s="5" t="s">
        <v>19</v>
      </c>
      <c r="B16" s="5" t="s">
        <v>20</v>
      </c>
      <c r="C16" s="5" t="s">
        <v>21</v>
      </c>
      <c r="D16" s="5" t="s">
        <v>22</v>
      </c>
      <c r="E16" s="7" t="s">
        <v>23</v>
      </c>
      <c r="F16" s="7" t="s">
        <v>24</v>
      </c>
      <c r="G16" s="5" t="s">
        <v>25</v>
      </c>
      <c r="H16" s="7" t="s">
        <v>37</v>
      </c>
      <c r="I16" s="7" t="s">
        <v>38</v>
      </c>
      <c r="J16" s="7" t="s">
        <v>39</v>
      </c>
      <c r="K16" s="7" t="s">
        <v>40</v>
      </c>
    </row>
    <row r="17" spans="1:11" s="4" customFormat="1" ht="16.5" customHeight="1">
      <c r="A17" s="11" t="s">
        <v>3</v>
      </c>
      <c r="B17" s="11"/>
      <c r="C17" s="11"/>
      <c r="D17" s="12" t="s">
        <v>4</v>
      </c>
      <c r="E17" s="13">
        <f aca="true" t="shared" si="1" ref="E17:J17">E18+E22</f>
        <v>950000</v>
      </c>
      <c r="F17" s="13">
        <f t="shared" si="1"/>
        <v>-441000</v>
      </c>
      <c r="G17" s="13">
        <f t="shared" si="1"/>
        <v>509000</v>
      </c>
      <c r="H17" s="13">
        <f t="shared" si="1"/>
        <v>498536.73</v>
      </c>
      <c r="I17" s="13">
        <f t="shared" si="1"/>
        <v>0</v>
      </c>
      <c r="J17" s="82">
        <f t="shared" si="1"/>
        <v>498536.73</v>
      </c>
      <c r="K17" s="47">
        <f aca="true" t="shared" si="2" ref="K17:K39">J17/G17</f>
        <v>0.9794434774066797</v>
      </c>
    </row>
    <row r="18" spans="1:11" s="4" customFormat="1" ht="16.5" customHeight="1">
      <c r="A18" s="17"/>
      <c r="B18" s="18" t="s">
        <v>5</v>
      </c>
      <c r="C18" s="18"/>
      <c r="D18" s="19" t="s">
        <v>6</v>
      </c>
      <c r="E18" s="37">
        <f aca="true" t="shared" si="3" ref="E18:J18">E19+E20</f>
        <v>450000</v>
      </c>
      <c r="F18" s="37">
        <f t="shared" si="3"/>
        <v>50000</v>
      </c>
      <c r="G18" s="37">
        <f t="shared" si="3"/>
        <v>500000</v>
      </c>
      <c r="H18" s="37">
        <f t="shared" si="3"/>
        <v>489536.73</v>
      </c>
      <c r="I18" s="37">
        <f t="shared" si="3"/>
        <v>0</v>
      </c>
      <c r="J18" s="37">
        <f t="shared" si="3"/>
        <v>489536.73</v>
      </c>
      <c r="K18" s="48">
        <f t="shared" si="2"/>
        <v>0.97907346</v>
      </c>
    </row>
    <row r="19" spans="1:11" s="4" customFormat="1" ht="16.5" customHeight="1">
      <c r="A19" s="59"/>
      <c r="B19" s="59"/>
      <c r="C19" s="60" t="s">
        <v>62</v>
      </c>
      <c r="D19" s="61" t="s">
        <v>63</v>
      </c>
      <c r="E19" s="62">
        <v>150000</v>
      </c>
      <c r="F19" s="62">
        <f>G19-E19</f>
        <v>250000</v>
      </c>
      <c r="G19" s="62">
        <v>400000</v>
      </c>
      <c r="H19" s="62">
        <v>400000</v>
      </c>
      <c r="I19" s="62">
        <v>0</v>
      </c>
      <c r="J19" s="62">
        <f>H19+I19</f>
        <v>400000</v>
      </c>
      <c r="K19" s="63">
        <f t="shared" si="2"/>
        <v>1</v>
      </c>
    </row>
    <row r="20" spans="1:11" s="4" customFormat="1" ht="16.5" customHeight="1">
      <c r="A20" s="17"/>
      <c r="B20" s="55"/>
      <c r="C20" s="57" t="s">
        <v>7</v>
      </c>
      <c r="D20" s="56" t="s">
        <v>8</v>
      </c>
      <c r="E20" s="26">
        <f aca="true" t="shared" si="4" ref="E20:J20">E21</f>
        <v>300000</v>
      </c>
      <c r="F20" s="26">
        <f t="shared" si="4"/>
        <v>-200000</v>
      </c>
      <c r="G20" s="26">
        <f t="shared" si="4"/>
        <v>100000</v>
      </c>
      <c r="H20" s="26">
        <f t="shared" si="4"/>
        <v>89536.73</v>
      </c>
      <c r="I20" s="26">
        <f t="shared" si="4"/>
        <v>0</v>
      </c>
      <c r="J20" s="26">
        <f t="shared" si="4"/>
        <v>89536.73</v>
      </c>
      <c r="K20" s="44">
        <f t="shared" si="2"/>
        <v>0.8953673</v>
      </c>
    </row>
    <row r="21" spans="1:11" s="46" customFormat="1" ht="16.5" customHeight="1">
      <c r="A21" s="43"/>
      <c r="B21" s="53"/>
      <c r="C21" s="52"/>
      <c r="D21" s="54" t="s">
        <v>46</v>
      </c>
      <c r="E21" s="41">
        <v>300000</v>
      </c>
      <c r="F21" s="41">
        <f>G21-E21</f>
        <v>-200000</v>
      </c>
      <c r="G21" s="42">
        <v>100000</v>
      </c>
      <c r="H21" s="41">
        <v>89536.73</v>
      </c>
      <c r="I21" s="41">
        <v>0</v>
      </c>
      <c r="J21" s="41">
        <f>H21+I21</f>
        <v>89536.73</v>
      </c>
      <c r="K21" s="45">
        <f t="shared" si="2"/>
        <v>0.8953673</v>
      </c>
    </row>
    <row r="22" spans="1:11" s="4" customFormat="1" ht="16.5" customHeight="1">
      <c r="A22" s="55"/>
      <c r="B22" s="66" t="s">
        <v>9</v>
      </c>
      <c r="C22" s="66"/>
      <c r="D22" s="64" t="s">
        <v>10</v>
      </c>
      <c r="E22" s="20">
        <f>SUM(E23,E25)</f>
        <v>500000</v>
      </c>
      <c r="F22" s="20">
        <f>G22-E22</f>
        <v>-491000</v>
      </c>
      <c r="G22" s="20">
        <f>SUM(G23,G25)</f>
        <v>9000</v>
      </c>
      <c r="H22" s="20">
        <f>SUM(H23,H25)</f>
        <v>9000</v>
      </c>
      <c r="I22" s="20">
        <f>SUM(I23,I25)</f>
        <v>0</v>
      </c>
      <c r="J22" s="20">
        <f>SUM(J23,J25)</f>
        <v>9000</v>
      </c>
      <c r="K22" s="48">
        <f t="shared" si="2"/>
        <v>1</v>
      </c>
    </row>
    <row r="23" spans="1:11" s="4" customFormat="1" ht="16.5" customHeight="1">
      <c r="A23" s="17"/>
      <c r="B23" s="17"/>
      <c r="C23" s="65" t="s">
        <v>7</v>
      </c>
      <c r="D23" s="25" t="s">
        <v>8</v>
      </c>
      <c r="E23" s="26">
        <f aca="true" t="shared" si="5" ref="E23:J23">E24</f>
        <v>400000</v>
      </c>
      <c r="F23" s="26">
        <f t="shared" si="5"/>
        <v>-400000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44"/>
    </row>
    <row r="24" spans="1:11" s="46" customFormat="1" ht="27.75" customHeight="1">
      <c r="A24" s="43"/>
      <c r="B24" s="43"/>
      <c r="C24" s="38"/>
      <c r="D24" s="40" t="s">
        <v>51</v>
      </c>
      <c r="E24" s="41">
        <v>400000</v>
      </c>
      <c r="F24" s="41">
        <f>G24-E24</f>
        <v>-400000</v>
      </c>
      <c r="G24" s="42">
        <v>0</v>
      </c>
      <c r="H24" s="41">
        <v>0</v>
      </c>
      <c r="I24" s="41">
        <v>0</v>
      </c>
      <c r="J24" s="41">
        <f>H24+I24</f>
        <v>0</v>
      </c>
      <c r="K24" s="45"/>
    </row>
    <row r="25" spans="1:11" s="4" customFormat="1" ht="46.5" customHeight="1">
      <c r="A25" s="17"/>
      <c r="B25" s="17"/>
      <c r="C25" s="24" t="s">
        <v>15</v>
      </c>
      <c r="D25" s="25" t="s">
        <v>16</v>
      </c>
      <c r="E25" s="26">
        <f aca="true" t="shared" si="6" ref="E25:J25">SUM(E26)</f>
        <v>100000</v>
      </c>
      <c r="F25" s="26">
        <f t="shared" si="6"/>
        <v>-91000</v>
      </c>
      <c r="G25" s="26">
        <f t="shared" si="6"/>
        <v>9000</v>
      </c>
      <c r="H25" s="26">
        <f t="shared" si="6"/>
        <v>9000</v>
      </c>
      <c r="I25" s="26">
        <f t="shared" si="6"/>
        <v>0</v>
      </c>
      <c r="J25" s="79">
        <f t="shared" si="6"/>
        <v>9000</v>
      </c>
      <c r="K25" s="44">
        <f t="shared" si="2"/>
        <v>1</v>
      </c>
    </row>
    <row r="26" spans="1:11" s="46" customFormat="1" ht="27" customHeight="1">
      <c r="A26" s="43"/>
      <c r="B26" s="43"/>
      <c r="C26" s="39"/>
      <c r="D26" s="40" t="s">
        <v>26</v>
      </c>
      <c r="E26" s="41">
        <v>100000</v>
      </c>
      <c r="F26" s="41">
        <f>G26-E26</f>
        <v>-91000</v>
      </c>
      <c r="G26" s="42">
        <v>9000</v>
      </c>
      <c r="H26" s="41">
        <v>9000</v>
      </c>
      <c r="I26" s="76">
        <v>0</v>
      </c>
      <c r="J26" s="41">
        <f>H26+I26</f>
        <v>9000</v>
      </c>
      <c r="K26" s="45">
        <f t="shared" si="2"/>
        <v>1</v>
      </c>
    </row>
    <row r="27" spans="1:11" s="4" customFormat="1" ht="15.75" customHeight="1">
      <c r="A27" s="11" t="s">
        <v>57</v>
      </c>
      <c r="B27" s="11"/>
      <c r="C27" s="11"/>
      <c r="D27" s="12" t="s">
        <v>59</v>
      </c>
      <c r="E27" s="13">
        <f aca="true" t="shared" si="7" ref="E27:J27">E28+E33</f>
        <v>513500</v>
      </c>
      <c r="F27" s="13">
        <f t="shared" si="7"/>
        <v>-472500</v>
      </c>
      <c r="G27" s="13">
        <f t="shared" si="7"/>
        <v>41000</v>
      </c>
      <c r="H27" s="13">
        <f t="shared" si="7"/>
        <v>40529.8</v>
      </c>
      <c r="I27" s="77">
        <f t="shared" si="7"/>
        <v>0</v>
      </c>
      <c r="J27" s="81">
        <f t="shared" si="7"/>
        <v>40529.8</v>
      </c>
      <c r="K27" s="47">
        <f t="shared" si="2"/>
        <v>0.9885317073170733</v>
      </c>
    </row>
    <row r="28" spans="1:11" s="4" customFormat="1" ht="16.5" customHeight="1">
      <c r="A28" s="17"/>
      <c r="B28" s="18" t="s">
        <v>64</v>
      </c>
      <c r="C28" s="18"/>
      <c r="D28" s="19" t="s">
        <v>65</v>
      </c>
      <c r="E28" s="20">
        <f aca="true" t="shared" si="8" ref="E28:J28">E29+E31</f>
        <v>463500</v>
      </c>
      <c r="F28" s="20">
        <f t="shared" si="8"/>
        <v>-432500</v>
      </c>
      <c r="G28" s="20">
        <f t="shared" si="8"/>
        <v>31000</v>
      </c>
      <c r="H28" s="20">
        <f t="shared" si="8"/>
        <v>30992.4</v>
      </c>
      <c r="I28" s="78">
        <f t="shared" si="8"/>
        <v>0</v>
      </c>
      <c r="J28" s="37">
        <f t="shared" si="8"/>
        <v>30992.4</v>
      </c>
      <c r="K28" s="48">
        <f t="shared" si="2"/>
        <v>0.9997548387096775</v>
      </c>
    </row>
    <row r="29" spans="1:11" s="4" customFormat="1" ht="16.5" customHeight="1">
      <c r="A29" s="17"/>
      <c r="B29" s="17"/>
      <c r="C29" s="24" t="s">
        <v>7</v>
      </c>
      <c r="D29" s="25" t="s">
        <v>8</v>
      </c>
      <c r="E29" s="26">
        <f aca="true" t="shared" si="9" ref="E29:J29">E30</f>
        <v>0</v>
      </c>
      <c r="F29" s="26">
        <f t="shared" si="9"/>
        <v>31000</v>
      </c>
      <c r="G29" s="26">
        <f t="shared" si="9"/>
        <v>31000</v>
      </c>
      <c r="H29" s="26">
        <f t="shared" si="9"/>
        <v>30992.4</v>
      </c>
      <c r="I29" s="26">
        <f t="shared" si="9"/>
        <v>0</v>
      </c>
      <c r="J29" s="80">
        <f t="shared" si="9"/>
        <v>30992.4</v>
      </c>
      <c r="K29" s="44">
        <f t="shared" si="2"/>
        <v>0.9997548387096775</v>
      </c>
    </row>
    <row r="30" spans="1:11" s="46" customFormat="1" ht="36" customHeight="1">
      <c r="A30" s="43"/>
      <c r="B30" s="43"/>
      <c r="C30" s="39"/>
      <c r="D30" s="40" t="s">
        <v>61</v>
      </c>
      <c r="E30" s="41">
        <v>0</v>
      </c>
      <c r="F30" s="41">
        <f>G30-E30</f>
        <v>31000</v>
      </c>
      <c r="G30" s="42">
        <v>31000</v>
      </c>
      <c r="H30" s="41">
        <v>30992.4</v>
      </c>
      <c r="I30" s="41">
        <v>0</v>
      </c>
      <c r="J30" s="41">
        <f>H30+I30</f>
        <v>30992.4</v>
      </c>
      <c r="K30" s="45">
        <f t="shared" si="2"/>
        <v>0.9997548387096775</v>
      </c>
    </row>
    <row r="31" spans="1:11" s="4" customFormat="1" ht="16.5" customHeight="1">
      <c r="A31" s="17"/>
      <c r="B31" s="17"/>
      <c r="C31" s="24" t="s">
        <v>66</v>
      </c>
      <c r="D31" s="25" t="s">
        <v>8</v>
      </c>
      <c r="E31" s="26">
        <f aca="true" t="shared" si="10" ref="E31:J31">E32</f>
        <v>463500</v>
      </c>
      <c r="F31" s="26">
        <f t="shared" si="10"/>
        <v>-463500</v>
      </c>
      <c r="G31" s="26">
        <f t="shared" si="10"/>
        <v>0</v>
      </c>
      <c r="H31" s="26">
        <f t="shared" si="10"/>
        <v>0</v>
      </c>
      <c r="I31" s="26">
        <f t="shared" si="10"/>
        <v>0</v>
      </c>
      <c r="J31" s="26">
        <f t="shared" si="10"/>
        <v>0</v>
      </c>
      <c r="K31" s="44"/>
    </row>
    <row r="32" spans="1:11" s="46" customFormat="1" ht="38.25" customHeight="1">
      <c r="A32" s="43"/>
      <c r="B32" s="43"/>
      <c r="C32" s="39"/>
      <c r="D32" s="40" t="s">
        <v>61</v>
      </c>
      <c r="E32" s="41">
        <v>463500</v>
      </c>
      <c r="F32" s="41">
        <f>G32-E32</f>
        <v>-463500</v>
      </c>
      <c r="G32" s="42">
        <v>0</v>
      </c>
      <c r="H32" s="41">
        <v>0</v>
      </c>
      <c r="I32" s="41">
        <v>0</v>
      </c>
      <c r="J32" s="41">
        <f>H32+I32</f>
        <v>0</v>
      </c>
      <c r="K32" s="45"/>
    </row>
    <row r="33" spans="1:11" s="4" customFormat="1" ht="16.5" customHeight="1">
      <c r="A33" s="17"/>
      <c r="B33" s="18" t="s">
        <v>58</v>
      </c>
      <c r="C33" s="18"/>
      <c r="D33" s="19" t="s">
        <v>60</v>
      </c>
      <c r="E33" s="20">
        <f>SUM(E34:E34)</f>
        <v>50000</v>
      </c>
      <c r="F33" s="20">
        <f aca="true" t="shared" si="11" ref="F33:H34">F34</f>
        <v>-40000</v>
      </c>
      <c r="G33" s="20">
        <f t="shared" si="11"/>
        <v>10000</v>
      </c>
      <c r="H33" s="20">
        <f t="shared" si="11"/>
        <v>9537.4</v>
      </c>
      <c r="I33" s="20">
        <f>I34</f>
        <v>0</v>
      </c>
      <c r="J33" s="20">
        <f>J34</f>
        <v>9537.4</v>
      </c>
      <c r="K33" s="48">
        <f>J33/G33</f>
        <v>0.9537399999999999</v>
      </c>
    </row>
    <row r="34" spans="1:11" s="4" customFormat="1" ht="16.5" customHeight="1">
      <c r="A34" s="17"/>
      <c r="B34" s="17"/>
      <c r="C34" s="24" t="s">
        <v>7</v>
      </c>
      <c r="D34" s="25" t="s">
        <v>8</v>
      </c>
      <c r="E34" s="26">
        <f>E35</f>
        <v>50000</v>
      </c>
      <c r="F34" s="26">
        <f>F35</f>
        <v>-40000</v>
      </c>
      <c r="G34" s="26">
        <f t="shared" si="11"/>
        <v>10000</v>
      </c>
      <c r="H34" s="26">
        <f t="shared" si="11"/>
        <v>9537.4</v>
      </c>
      <c r="I34" s="26">
        <f>I35</f>
        <v>0</v>
      </c>
      <c r="J34" s="26">
        <f>J35</f>
        <v>9537.4</v>
      </c>
      <c r="K34" s="44">
        <f>J34/G34</f>
        <v>0.9537399999999999</v>
      </c>
    </row>
    <row r="35" spans="1:11" s="46" customFormat="1" ht="30" customHeight="1">
      <c r="A35" s="43"/>
      <c r="B35" s="43"/>
      <c r="C35" s="39"/>
      <c r="D35" s="40" t="s">
        <v>69</v>
      </c>
      <c r="E35" s="41">
        <v>50000</v>
      </c>
      <c r="F35" s="41">
        <f>G35-E35</f>
        <v>-40000</v>
      </c>
      <c r="G35" s="42">
        <v>10000</v>
      </c>
      <c r="H35" s="41">
        <v>9537.4</v>
      </c>
      <c r="I35" s="41">
        <v>0</v>
      </c>
      <c r="J35" s="41">
        <f>H35+I35</f>
        <v>9537.4</v>
      </c>
      <c r="K35" s="44">
        <f>J35/G35</f>
        <v>0.9537399999999999</v>
      </c>
    </row>
    <row r="36" spans="1:11" s="4" customFormat="1" ht="15.75" customHeight="1">
      <c r="A36" s="11" t="s">
        <v>11</v>
      </c>
      <c r="B36" s="11"/>
      <c r="C36" s="11"/>
      <c r="D36" s="12" t="s">
        <v>12</v>
      </c>
      <c r="E36" s="13">
        <f aca="true" t="shared" si="12" ref="E36:J36">E37+E40+E47+E50+E45</f>
        <v>736500</v>
      </c>
      <c r="F36" s="13">
        <f t="shared" si="12"/>
        <v>1454503</v>
      </c>
      <c r="G36" s="13">
        <f t="shared" si="12"/>
        <v>2191003</v>
      </c>
      <c r="H36" s="13">
        <f t="shared" si="12"/>
        <v>2167510.83</v>
      </c>
      <c r="I36" s="13">
        <f t="shared" si="12"/>
        <v>0</v>
      </c>
      <c r="J36" s="13">
        <f t="shared" si="12"/>
        <v>2167510.83</v>
      </c>
      <c r="K36" s="47">
        <f t="shared" si="2"/>
        <v>0.989277892362539</v>
      </c>
    </row>
    <row r="37" spans="1:11" s="4" customFormat="1" ht="16.5" customHeight="1">
      <c r="A37" s="17"/>
      <c r="B37" s="18" t="s">
        <v>52</v>
      </c>
      <c r="C37" s="18"/>
      <c r="D37" s="19" t="s">
        <v>53</v>
      </c>
      <c r="E37" s="20">
        <f aca="true" t="shared" si="13" ref="E37:J37">E38+E39</f>
        <v>230000</v>
      </c>
      <c r="F37" s="20">
        <f t="shared" si="13"/>
        <v>-10000</v>
      </c>
      <c r="G37" s="20">
        <f t="shared" si="13"/>
        <v>220000</v>
      </c>
      <c r="H37" s="20">
        <f t="shared" si="13"/>
        <v>204507.91</v>
      </c>
      <c r="I37" s="20">
        <f t="shared" si="13"/>
        <v>0</v>
      </c>
      <c r="J37" s="20">
        <f t="shared" si="13"/>
        <v>204507.91</v>
      </c>
      <c r="K37" s="48">
        <f t="shared" si="2"/>
        <v>0.9295814090909091</v>
      </c>
    </row>
    <row r="38" spans="1:11" s="4" customFormat="1" ht="16.5" customHeight="1">
      <c r="A38" s="17"/>
      <c r="B38" s="17"/>
      <c r="C38" s="24" t="s">
        <v>68</v>
      </c>
      <c r="D38" s="40" t="s">
        <v>70</v>
      </c>
      <c r="E38" s="26">
        <v>30000</v>
      </c>
      <c r="F38" s="26">
        <f>G38-E38</f>
        <v>-30000</v>
      </c>
      <c r="G38" s="26">
        <v>0</v>
      </c>
      <c r="H38" s="50">
        <v>0</v>
      </c>
      <c r="I38" s="50">
        <v>0</v>
      </c>
      <c r="J38" s="50">
        <f>I38+H38</f>
        <v>0</v>
      </c>
      <c r="K38" s="44"/>
    </row>
    <row r="39" spans="1:11" s="4" customFormat="1" ht="16.5" customHeight="1">
      <c r="A39" s="17"/>
      <c r="B39" s="17"/>
      <c r="C39" s="24" t="s">
        <v>62</v>
      </c>
      <c r="D39" s="40" t="s">
        <v>63</v>
      </c>
      <c r="E39" s="26">
        <v>200000</v>
      </c>
      <c r="F39" s="26">
        <f>G39-E39</f>
        <v>20000</v>
      </c>
      <c r="G39" s="26">
        <v>220000</v>
      </c>
      <c r="H39" s="50">
        <v>204507.91</v>
      </c>
      <c r="I39" s="50">
        <v>0</v>
      </c>
      <c r="J39" s="50">
        <f>I39+H39</f>
        <v>204507.91</v>
      </c>
      <c r="K39" s="44">
        <f t="shared" si="2"/>
        <v>0.9295814090909091</v>
      </c>
    </row>
    <row r="40" spans="1:11" s="4" customFormat="1" ht="16.5" customHeight="1">
      <c r="A40" s="17"/>
      <c r="B40" s="18" t="s">
        <v>54</v>
      </c>
      <c r="C40" s="18"/>
      <c r="D40" s="19" t="s">
        <v>55</v>
      </c>
      <c r="E40" s="20">
        <f aca="true" t="shared" si="14" ref="E40:J40">E43+E41+E42</f>
        <v>406500</v>
      </c>
      <c r="F40" s="20">
        <f t="shared" si="14"/>
        <v>-58500</v>
      </c>
      <c r="G40" s="20">
        <f t="shared" si="14"/>
        <v>348000</v>
      </c>
      <c r="H40" s="20">
        <f t="shared" si="14"/>
        <v>340000</v>
      </c>
      <c r="I40" s="20">
        <f t="shared" si="14"/>
        <v>0</v>
      </c>
      <c r="J40" s="20">
        <f t="shared" si="14"/>
        <v>340000</v>
      </c>
      <c r="K40" s="48">
        <f aca="true" t="shared" si="15" ref="K40:K49">J40/G40</f>
        <v>0.9770114942528736</v>
      </c>
    </row>
    <row r="41" spans="1:11" s="4" customFormat="1" ht="16.5" customHeight="1">
      <c r="A41" s="17"/>
      <c r="B41" s="17"/>
      <c r="C41" s="24" t="s">
        <v>76</v>
      </c>
      <c r="D41" s="40" t="s">
        <v>71</v>
      </c>
      <c r="E41" s="26">
        <v>1500</v>
      </c>
      <c r="F41" s="26">
        <f>G41-E41</f>
        <v>-1500</v>
      </c>
      <c r="G41" s="26">
        <v>0</v>
      </c>
      <c r="H41" s="50">
        <v>0</v>
      </c>
      <c r="I41" s="50">
        <v>0</v>
      </c>
      <c r="J41" s="50">
        <f>I41+H41</f>
        <v>0</v>
      </c>
      <c r="K41" s="44"/>
    </row>
    <row r="42" spans="1:11" s="4" customFormat="1" ht="16.5" customHeight="1">
      <c r="A42" s="17"/>
      <c r="B42" s="17"/>
      <c r="C42" s="24" t="s">
        <v>62</v>
      </c>
      <c r="D42" s="40" t="s">
        <v>63</v>
      </c>
      <c r="E42" s="26">
        <v>5000</v>
      </c>
      <c r="F42" s="26">
        <f>G42-E42</f>
        <v>-5000</v>
      </c>
      <c r="G42" s="26">
        <v>0</v>
      </c>
      <c r="H42" s="50">
        <v>0</v>
      </c>
      <c r="I42" s="50">
        <v>0</v>
      </c>
      <c r="J42" s="50">
        <f>I42+H42</f>
        <v>0</v>
      </c>
      <c r="K42" s="44"/>
    </row>
    <row r="43" spans="1:11" s="4" customFormat="1" ht="46.5" customHeight="1">
      <c r="A43" s="17"/>
      <c r="B43" s="17"/>
      <c r="C43" s="24" t="s">
        <v>15</v>
      </c>
      <c r="D43" s="25" t="s">
        <v>16</v>
      </c>
      <c r="E43" s="26">
        <f aca="true" t="shared" si="16" ref="E43:J43">SUM(E44)</f>
        <v>400000</v>
      </c>
      <c r="F43" s="26">
        <f t="shared" si="16"/>
        <v>-52000</v>
      </c>
      <c r="G43" s="26">
        <f t="shared" si="16"/>
        <v>348000</v>
      </c>
      <c r="H43" s="26">
        <f t="shared" si="16"/>
        <v>340000</v>
      </c>
      <c r="I43" s="26">
        <f t="shared" si="16"/>
        <v>0</v>
      </c>
      <c r="J43" s="26">
        <f t="shared" si="16"/>
        <v>340000</v>
      </c>
      <c r="K43" s="44">
        <f t="shared" si="15"/>
        <v>0.9770114942528736</v>
      </c>
    </row>
    <row r="44" spans="1:11" s="46" customFormat="1" ht="16.5" customHeight="1">
      <c r="A44" s="43"/>
      <c r="B44" s="43"/>
      <c r="C44" s="39"/>
      <c r="D44" s="40" t="s">
        <v>56</v>
      </c>
      <c r="E44" s="41">
        <v>400000</v>
      </c>
      <c r="F44" s="41">
        <f>G44-E44</f>
        <v>-52000</v>
      </c>
      <c r="G44" s="42">
        <v>348000</v>
      </c>
      <c r="H44" s="41">
        <v>340000</v>
      </c>
      <c r="I44" s="41">
        <v>0</v>
      </c>
      <c r="J44" s="41">
        <f>H44+I44</f>
        <v>340000</v>
      </c>
      <c r="K44" s="45">
        <f t="shared" si="15"/>
        <v>0.9770114942528736</v>
      </c>
    </row>
    <row r="45" spans="1:11" ht="16.5" customHeight="1">
      <c r="A45" s="17"/>
      <c r="B45" s="18" t="s">
        <v>72</v>
      </c>
      <c r="C45" s="18"/>
      <c r="D45" s="19" t="s">
        <v>73</v>
      </c>
      <c r="E45" s="20">
        <f aca="true" t="shared" si="17" ref="E45:J45">SUM(E46:E46)</f>
        <v>100000</v>
      </c>
      <c r="F45" s="20">
        <f t="shared" si="17"/>
        <v>-100000</v>
      </c>
      <c r="G45" s="20">
        <f t="shared" si="17"/>
        <v>0</v>
      </c>
      <c r="H45" s="37">
        <f t="shared" si="17"/>
        <v>0</v>
      </c>
      <c r="I45" s="37">
        <f t="shared" si="17"/>
        <v>0</v>
      </c>
      <c r="J45" s="37">
        <f t="shared" si="17"/>
        <v>0</v>
      </c>
      <c r="K45" s="48"/>
    </row>
    <row r="46" spans="1:11" ht="16.5" customHeight="1">
      <c r="A46" s="17"/>
      <c r="B46" s="17"/>
      <c r="C46" s="24" t="s">
        <v>74</v>
      </c>
      <c r="D46" s="73" t="s">
        <v>75</v>
      </c>
      <c r="E46" s="26">
        <v>100000</v>
      </c>
      <c r="F46" s="26">
        <f>G46-E46</f>
        <v>-100000</v>
      </c>
      <c r="G46" s="26">
        <v>0</v>
      </c>
      <c r="H46" s="74">
        <v>0</v>
      </c>
      <c r="I46" s="74">
        <v>0</v>
      </c>
      <c r="J46" s="74">
        <f>H46+I46</f>
        <v>0</v>
      </c>
      <c r="K46" s="75"/>
    </row>
    <row r="47" spans="1:11" s="4" customFormat="1" ht="25.5">
      <c r="A47" s="17"/>
      <c r="B47" s="18" t="s">
        <v>29</v>
      </c>
      <c r="C47" s="18"/>
      <c r="D47" s="19" t="s">
        <v>33</v>
      </c>
      <c r="E47" s="20">
        <f aca="true" t="shared" si="18" ref="E47:J48">SUM(E48:E48)</f>
        <v>0</v>
      </c>
      <c r="F47" s="20">
        <f t="shared" si="18"/>
        <v>1614003</v>
      </c>
      <c r="G47" s="20">
        <f t="shared" si="18"/>
        <v>1614003</v>
      </c>
      <c r="H47" s="20">
        <f t="shared" si="18"/>
        <v>1614002.92</v>
      </c>
      <c r="I47" s="20">
        <f t="shared" si="18"/>
        <v>0</v>
      </c>
      <c r="J47" s="20">
        <f t="shared" si="18"/>
        <v>1614002.92</v>
      </c>
      <c r="K47" s="48">
        <f t="shared" si="15"/>
        <v>0.9999999504337972</v>
      </c>
    </row>
    <row r="48" spans="1:11" s="4" customFormat="1" ht="16.5" customHeight="1">
      <c r="A48" s="17"/>
      <c r="B48" s="17"/>
      <c r="C48" s="24" t="s">
        <v>41</v>
      </c>
      <c r="D48" s="25" t="s">
        <v>42</v>
      </c>
      <c r="E48" s="26">
        <f t="shared" si="18"/>
        <v>0</v>
      </c>
      <c r="F48" s="26">
        <f t="shared" si="18"/>
        <v>1614003</v>
      </c>
      <c r="G48" s="26">
        <f t="shared" si="18"/>
        <v>1614003</v>
      </c>
      <c r="H48" s="26">
        <f t="shared" si="18"/>
        <v>1614002.92</v>
      </c>
      <c r="I48" s="26">
        <f t="shared" si="18"/>
        <v>0</v>
      </c>
      <c r="J48" s="26">
        <f>I48+H48</f>
        <v>1614002.92</v>
      </c>
      <c r="K48" s="44">
        <f t="shared" si="15"/>
        <v>0.9999999504337972</v>
      </c>
    </row>
    <row r="49" spans="1:11" s="46" customFormat="1" ht="27" customHeight="1">
      <c r="A49" s="43"/>
      <c r="B49" s="67"/>
      <c r="C49" s="69"/>
      <c r="D49" s="40" t="s">
        <v>50</v>
      </c>
      <c r="E49" s="41">
        <v>0</v>
      </c>
      <c r="F49" s="41">
        <f>G49-E49</f>
        <v>1614003</v>
      </c>
      <c r="G49" s="42">
        <v>1614003</v>
      </c>
      <c r="H49" s="41">
        <v>1614002.92</v>
      </c>
      <c r="I49" s="41">
        <v>0</v>
      </c>
      <c r="J49" s="26">
        <f>I49+H49</f>
        <v>1614002.92</v>
      </c>
      <c r="K49" s="45">
        <f t="shared" si="15"/>
        <v>0.9999999504337972</v>
      </c>
    </row>
    <row r="50" spans="1:11" s="4" customFormat="1" ht="16.5" customHeight="1">
      <c r="A50" s="17"/>
      <c r="B50" s="68" t="s">
        <v>13</v>
      </c>
      <c r="C50" s="68"/>
      <c r="D50" s="19" t="s">
        <v>10</v>
      </c>
      <c r="E50" s="51">
        <f>E51</f>
        <v>0</v>
      </c>
      <c r="F50" s="51">
        <f aca="true" t="shared" si="19" ref="F50:K50">F51</f>
        <v>9000</v>
      </c>
      <c r="G50" s="51">
        <f t="shared" si="19"/>
        <v>9000</v>
      </c>
      <c r="H50" s="51">
        <f t="shared" si="19"/>
        <v>9000</v>
      </c>
      <c r="I50" s="51">
        <f t="shared" si="19"/>
        <v>0</v>
      </c>
      <c r="J50" s="51">
        <f t="shared" si="19"/>
        <v>9000</v>
      </c>
      <c r="K50" s="48">
        <f t="shared" si="19"/>
        <v>1</v>
      </c>
    </row>
    <row r="51" spans="1:11" s="4" customFormat="1" ht="46.5" customHeight="1">
      <c r="A51" s="17"/>
      <c r="B51" s="55"/>
      <c r="C51" s="57" t="s">
        <v>15</v>
      </c>
      <c r="D51" s="56" t="s">
        <v>16</v>
      </c>
      <c r="E51" s="26">
        <f aca="true" t="shared" si="20" ref="E51:J51">E52</f>
        <v>0</v>
      </c>
      <c r="F51" s="26">
        <f t="shared" si="20"/>
        <v>9000</v>
      </c>
      <c r="G51" s="26">
        <f t="shared" si="20"/>
        <v>9000</v>
      </c>
      <c r="H51" s="26">
        <f t="shared" si="20"/>
        <v>9000</v>
      </c>
      <c r="I51" s="26">
        <f t="shared" si="20"/>
        <v>0</v>
      </c>
      <c r="J51" s="26">
        <f t="shared" si="20"/>
        <v>9000</v>
      </c>
      <c r="K51" s="45">
        <f>J51/G51</f>
        <v>1</v>
      </c>
    </row>
    <row r="52" spans="1:11" s="46" customFormat="1" ht="27" customHeight="1">
      <c r="A52" s="43"/>
      <c r="B52" s="43"/>
      <c r="C52" s="38"/>
      <c r="D52" s="40" t="s">
        <v>27</v>
      </c>
      <c r="E52" s="41">
        <v>0</v>
      </c>
      <c r="F52" s="41">
        <f>G52-E52</f>
        <v>9000</v>
      </c>
      <c r="G52" s="42">
        <v>9000</v>
      </c>
      <c r="H52" s="41">
        <v>9000</v>
      </c>
      <c r="I52" s="41">
        <v>0</v>
      </c>
      <c r="J52" s="41">
        <f>H52+I52</f>
        <v>9000</v>
      </c>
      <c r="K52" s="45">
        <f>J52/G52</f>
        <v>1</v>
      </c>
    </row>
    <row r="53" spans="1:11" s="4" customFormat="1" ht="5.25" customHeight="1">
      <c r="A53" s="84"/>
      <c r="B53" s="84"/>
      <c r="C53" s="84"/>
      <c r="D53" s="85"/>
      <c r="E53" s="85"/>
      <c r="F53" s="85"/>
      <c r="G53" s="85"/>
      <c r="H53" s="49"/>
      <c r="I53" s="49"/>
      <c r="J53" s="49"/>
      <c r="K53" s="49"/>
    </row>
    <row r="54" spans="1:11" s="34" customFormat="1" ht="31.5" customHeight="1">
      <c r="A54" s="86" t="s">
        <v>31</v>
      </c>
      <c r="B54" s="87"/>
      <c r="C54" s="87"/>
      <c r="D54" s="88"/>
      <c r="E54" s="30">
        <f aca="true" t="shared" si="21" ref="E54:J54">E17+E27+E36</f>
        <v>2200000</v>
      </c>
      <c r="F54" s="30">
        <f t="shared" si="21"/>
        <v>541003</v>
      </c>
      <c r="G54" s="30">
        <f t="shared" si="21"/>
        <v>2741003</v>
      </c>
      <c r="H54" s="30">
        <f t="shared" si="21"/>
        <v>2706577.3600000003</v>
      </c>
      <c r="I54" s="30">
        <f t="shared" si="21"/>
        <v>0</v>
      </c>
      <c r="J54" s="30">
        <f t="shared" si="21"/>
        <v>2706577.3600000003</v>
      </c>
      <c r="K54" s="47">
        <f>J54/G54</f>
        <v>0.9874404953223329</v>
      </c>
    </row>
    <row r="61" ht="12.75">
      <c r="J61" s="70"/>
    </row>
    <row r="62" spans="9:10" ht="12.75">
      <c r="I62" s="71"/>
      <c r="J62" s="72"/>
    </row>
    <row r="63" ht="12.75">
      <c r="J63" s="70"/>
    </row>
  </sheetData>
  <sheetProtection/>
  <mergeCells count="10">
    <mergeCell ref="A14:K14"/>
    <mergeCell ref="A53:C53"/>
    <mergeCell ref="D53:G53"/>
    <mergeCell ref="A54:D54"/>
    <mergeCell ref="A1:K1"/>
    <mergeCell ref="A2:K2"/>
    <mergeCell ref="A4:K4"/>
    <mergeCell ref="A10:C10"/>
    <mergeCell ref="D10:G10"/>
    <mergeCell ref="A11:D11"/>
  </mergeCells>
  <printOptions horizontalCentered="1"/>
  <pageMargins left="0.984251968503937" right="0.7086614173228347" top="0.7480314960629921" bottom="0.7480314960629921" header="0.31496062992125984" footer="0.31496062992125984"/>
  <pageSetup firstPageNumber="41" useFirstPageNumber="1"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Bogna Kaźmierczak</cp:lastModifiedBy>
  <cp:lastPrinted>2021-03-11T12:17:09Z</cp:lastPrinted>
  <dcterms:created xsi:type="dcterms:W3CDTF">2020-02-04T18:39:16Z</dcterms:created>
  <dcterms:modified xsi:type="dcterms:W3CDTF">2021-03-31T12:35:52Z</dcterms:modified>
  <cp:category/>
  <cp:version/>
  <cp:contentType/>
  <cp:contentStatus/>
</cp:coreProperties>
</file>