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_FilterDatabase" localSheetId="0" hidden="1">'31.12.2020'!$A$4:$K$82</definedName>
    <definedName name="_xlnm.Print_Area" localSheetId="0">'31.12.2020'!$A$1:$K$98</definedName>
    <definedName name="_xlnm.Print_Titles" localSheetId="0">'31.12.2020'!$5:$5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<sst xmlns="http://schemas.openxmlformats.org/spreadsheetml/2006/main" count="172" uniqueCount="124">
  <si>
    <t>Dział</t>
  </si>
  <si>
    <t>Rozdział</t>
  </si>
  <si>
    <t>Treść</t>
  </si>
  <si>
    <t>010</t>
  </si>
  <si>
    <t>Rolnictwo i łowiectwo</t>
  </si>
  <si>
    <t>01095</t>
  </si>
  <si>
    <t>Pozostała działalność</t>
  </si>
  <si>
    <t>600</t>
  </si>
  <si>
    <t>Transport i łączność</t>
  </si>
  <si>
    <t>60014</t>
  </si>
  <si>
    <t>Drogi publiczne powiatowe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</si>
  <si>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</si>
  <si>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</si>
  <si>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</si>
  <si>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</si>
  <si>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</si>
  <si>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</si>
  <si>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851</t>
  </si>
  <si>
    <t>Ochrona zdrowia</t>
  </si>
  <si>
    <t>85154</t>
  </si>
  <si>
    <t>Przeciwdziałanie alkoholizmowi</t>
  </si>
  <si>
    <t>900</t>
  </si>
  <si>
    <t>Gospodarka komunalna i ochrona środowiska</t>
  </si>
  <si>
    <t>90008</t>
  </si>
  <si>
    <t>Ochrona różnorodności biologicznej i krajobrazu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</si>
  <si>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</si>
  <si>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</si>
  <si>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</si>
  <si>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</si>
  <si>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</si>
  <si>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</si>
  <si>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</si>
  <si>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</si>
  <si>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</si>
  <si>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</si>
  <si>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</si>
  <si>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</si>
  <si>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</si>
  <si>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</si>
  <si>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</si>
  <si>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</si>
  <si>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92605</t>
  </si>
  <si>
    <t>2310</t>
  </si>
  <si>
    <t>Dotacje celowe przekazane gminie na zadania bieżące realizowane na podstawie porozumień (umów) między jednostkami samorządu terytorialnego</t>
  </si>
  <si>
    <t>90013</t>
  </si>
  <si>
    <t>Schroniska dla zwierząt</t>
  </si>
  <si>
    <t>6230</t>
  </si>
  <si>
    <t>2360</t>
  </si>
  <si>
    <t>Dotacje celowe z budżetu na finansowanie lub dofinansowanie kosztów realizacji inwestycji i zakupów inwestycyjnych jednostek nie zaliczanych do sektora finansów publicznych</t>
  </si>
  <si>
    <t>6300</t>
  </si>
  <si>
    <t>Dotacja celowa na pomoc finansową udzielaną między jednostkami samorządu terytorialnego na dofinansowanie własnych zadań inwestycyjnych i zakupów inwestycyjnych</t>
  </si>
  <si>
    <t>Kultura fizyczna</t>
  </si>
  <si>
    <t>6570</t>
  </si>
  <si>
    <t>Dotacje celowe przekazane z budżetu na finansowanie lub dofinansowanie zadań inwestycyjnych obiektów zabytkowych jednostkom niezaliczanym do sektora finansów publicznych</t>
  </si>
  <si>
    <t>% wykonania</t>
  </si>
  <si>
    <t>w tym:</t>
  </si>
  <si>
    <t>1</t>
  </si>
  <si>
    <t>2</t>
  </si>
  <si>
    <t>3</t>
  </si>
  <si>
    <t>4</t>
  </si>
  <si>
    <t>5</t>
  </si>
  <si>
    <t>6</t>
  </si>
  <si>
    <t>7</t>
  </si>
  <si>
    <t>DOTACJE PODMIOTOWE</t>
  </si>
  <si>
    <t>DOTACJE CELOWE</t>
  </si>
  <si>
    <t>II. DOTACJE DLA JEDNOSTEK SPOZA SEKTORA FINANSÓW PUBLICZNYCH</t>
  </si>
  <si>
    <t>Dotacje ogółem</t>
  </si>
  <si>
    <t>1) dotacje na zadania bieżące</t>
  </si>
  <si>
    <t>2) dotacje na zadania inwestycyjne</t>
  </si>
  <si>
    <t>I. DOTACJE DLA JEDNOSTEK SEKTORA FINANSÓW PUBLICZNYCH</t>
  </si>
  <si>
    <t>Dotacja dla Miasta Leszna na prowadzenie schroniska dla bezdomnych zwierząt</t>
  </si>
  <si>
    <t>Dotacje na dofinansowanie budowy przydomowych oczyszczalni ścieków - tereny wiejskie</t>
  </si>
  <si>
    <t>Ludowy Klub Sportowy "Burza" Drzeczkowo</t>
  </si>
  <si>
    <t>Stowarzyszenie Klub Sportowy "Błękitni" Kąkolewo</t>
  </si>
  <si>
    <t>Uczniowski Koszykarski Klub Sportowy "ISRA"</t>
  </si>
  <si>
    <t>Stowarzyszenie Kultury Fizycznej Gminny Klub Sportowy "Tęcza - Osa"</t>
  </si>
  <si>
    <t>Dotacje celowe na sfinansowanie lub dofinansowanie zadań inwestycyjnych przy zabytkach</t>
  </si>
  <si>
    <t>§</t>
  </si>
  <si>
    <t>8</t>
  </si>
  <si>
    <t>9</t>
  </si>
  <si>
    <t>10</t>
  </si>
  <si>
    <t>11</t>
  </si>
  <si>
    <t>Zmiany w ciągu roku</t>
  </si>
  <si>
    <t>Wydatki niewygasajace</t>
  </si>
  <si>
    <t>kwota nierozdysponowana</t>
  </si>
  <si>
    <t>Ochotnicza Straż Pożarna Osieczna</t>
  </si>
  <si>
    <t>Plan początkowy</t>
  </si>
  <si>
    <t>Plan 
po zmianach</t>
  </si>
  <si>
    <t>Wykonanie</t>
  </si>
  <si>
    <t>Wydatki ogółem (kol.8 + kol.9)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</si>
  <si>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</si>
  <si>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Załącznik Nr 7</t>
  </si>
  <si>
    <t>Dotacje celowe z budżetu na finansowanie lub dofinansowanie kosztów realizacji inwestycji i zakupów inwestycyjnych jednostek niezaliczanych do sektora finansów publicznych</t>
  </si>
  <si>
    <t>Dotacje na dofinansowanie budowy przydomowych oczyszczalni ścieków - tereny miejskie</t>
  </si>
  <si>
    <t>Zadania w zakresie kultury fizycznej</t>
  </si>
  <si>
    <t>Dotacja podmiotowa dla Centrum Kultury i Biblioteka - działalność kulturalna</t>
  </si>
  <si>
    <t>Dotacja podmiotowa dla Centrum Kultury i Biblioteka - działalność biblioteczna</t>
  </si>
  <si>
    <t>852</t>
  </si>
  <si>
    <t>85203</t>
  </si>
  <si>
    <t>Dotacja dla Miasta Leszna na Schronisko Dla Osób Bezdomnych</t>
  </si>
  <si>
    <t>Pomoc społeczna</t>
  </si>
  <si>
    <t>Ośrodki wsparcia</t>
  </si>
  <si>
    <t>90005</t>
  </si>
  <si>
    <t>Ochrona powietrza atmosferycznego i klmatu</t>
  </si>
  <si>
    <t>Dotacje celowe na dofinansowanie wymiany źródła ciepła</t>
  </si>
  <si>
    <t>Dotacje celowe z budżetu na finansowanie lub dofinansowanie kosztów realizacji inwestycji i zakupów inwestycyjnych innych jednostek sektora finansów publicznych</t>
  </si>
  <si>
    <t>Dotacja podmiotowa z budżetu otrzymana przez samorządową instytucję kultury</t>
  </si>
  <si>
    <t>85111</t>
  </si>
  <si>
    <t>Szpital ogólne</t>
  </si>
  <si>
    <t>6220</t>
  </si>
  <si>
    <t>Dofinansowanie zakupu aparatuty i  sprzętu medycznego dla Wojewódzkiego Szpitala Zespolonego w Lesznie</t>
  </si>
  <si>
    <t>85195</t>
  </si>
  <si>
    <t>Pomoc finansowa dla Powiatu Leszczyńskiego na dofinansowanie zadań związanych z poprawą bezpieczeństwa na drogach powiatowych</t>
  </si>
  <si>
    <t>Stowarzyszenie Ochrony Krajobrazu z siedzibą w Borach Dolnośląskich</t>
  </si>
  <si>
    <t>Dotacje udzielone z budżetu 
na dzień 31 grudnia 2020 roku</t>
  </si>
  <si>
    <t>Program polityki zdrowotnej pn. "Rehabilitacja mieszkańców Miasta i Gminy Osieczna na lata 2018-2020"</t>
  </si>
  <si>
    <t>Ochotnicza Straż Pożarna Kąkolewo</t>
  </si>
  <si>
    <t>Stowarzyszenie Kolory z siedzibą w Lesznie</t>
  </si>
  <si>
    <t>Dotacje celowe na sfinansowanie lub dofinansowanie prac remontowych i konserwatorskich przy zabytkach</t>
  </si>
  <si>
    <t>75421</t>
  </si>
  <si>
    <t>2800</t>
  </si>
  <si>
    <t>Zarządzanie kryzysowe</t>
  </si>
  <si>
    <t>Dotacja celowa z budżetu dla pozostałych jednostek zaliczanych do sektora finansów publicznych</t>
  </si>
  <si>
    <t>Dofinansowanie zakupu sprzętu, aparatury i  urządzeń medycznych dla Wojewódzkiego Szpitala Zespolonego w Lesznie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</si>
</sst>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13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7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5" fillId="37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10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8" borderId="0" xfId="0" applyNumberFormat="1" applyFont="1" applyFill="1" applyBorder="1" applyAlignment="1" applyProtection="1">
      <alignment horizontal="left"/>
      <protection locked="0"/>
    </xf>
    <xf numFmtId="10" fontId="4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8" borderId="0" xfId="0" applyNumberFormat="1" applyFont="1" applyFill="1" applyBorder="1" applyAlignment="1" applyProtection="1">
      <alignment horizontal="left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NumberFormat="1" applyFont="1" applyFill="1" applyBorder="1" applyAlignment="1" applyProtection="1">
      <alignment horizontal="left"/>
      <protection locked="0"/>
    </xf>
    <xf numFmtId="10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10" fontId="11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0" applyNumberFormat="1" applyFont="1" applyFill="1" applyBorder="1" applyAlignment="1" applyProtection="1">
      <alignment horizontal="left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0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1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34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5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4" fillId="35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6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37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showGridLines="0" tabSelected="1" view="pageBreakPreview" zoomScaleSheetLayoutView="100" workbookViewId="0" topLeftCell="A97">
      <selection activeCell="H115" sqref="H115"/>
    </sheetView>
  </sheetViews>
  <sheetFormatPr defaultColWidth="9.33203125" defaultRowHeight="12.75"/>
  <cols>
    <col min="1" max="1" width="6" style="3" customWidth="1"/>
    <col min="2" max="2" width="8.66015625" style="3" customWidth="1"/>
    <col min="3" max="3" width="7" style="3" customWidth="1"/>
    <col min="4" max="4" width="70.33203125" style="3" customWidth="1"/>
    <col min="5" max="6" width="16.33203125" style="3" customWidth="1"/>
    <col min="7" max="7" width="16.66015625" style="3" customWidth="1"/>
    <col min="8" max="10" width="16.33203125" style="3" customWidth="1"/>
    <col min="11" max="11" width="13.5" style="3" customWidth="1"/>
    <col min="12" max="16384" width="9.33203125" style="3" customWidth="1"/>
  </cols>
  <sheetData>
    <row r="1" spans="1:11" ht="15.75">
      <c r="A1" s="131" t="s">
        <v>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38.25" customHeight="1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4"/>
      <c r="K2" s="124"/>
    </row>
    <row r="4" spans="1:11" ht="48.75" customHeight="1">
      <c r="A4" s="8" t="s">
        <v>0</v>
      </c>
      <c r="B4" s="8" t="s">
        <v>1</v>
      </c>
      <c r="C4" s="8" t="s">
        <v>77</v>
      </c>
      <c r="D4" s="8" t="s">
        <v>2</v>
      </c>
      <c r="E4" s="9" t="s">
        <v>86</v>
      </c>
      <c r="F4" s="9" t="s">
        <v>82</v>
      </c>
      <c r="G4" s="8" t="s">
        <v>87</v>
      </c>
      <c r="H4" s="9" t="s">
        <v>88</v>
      </c>
      <c r="I4" s="9" t="s">
        <v>83</v>
      </c>
      <c r="J4" s="9" t="s">
        <v>89</v>
      </c>
      <c r="K4" s="10" t="s">
        <v>54</v>
      </c>
    </row>
    <row r="5" spans="1:11" ht="11.25" customHeight="1">
      <c r="A5" s="8" t="s">
        <v>56</v>
      </c>
      <c r="B5" s="8" t="s">
        <v>57</v>
      </c>
      <c r="C5" s="8" t="s">
        <v>58</v>
      </c>
      <c r="D5" s="8" t="s">
        <v>59</v>
      </c>
      <c r="E5" s="9" t="s">
        <v>60</v>
      </c>
      <c r="F5" s="9" t="s">
        <v>61</v>
      </c>
      <c r="G5" s="8" t="s">
        <v>62</v>
      </c>
      <c r="H5" s="9" t="s">
        <v>78</v>
      </c>
      <c r="I5" s="9" t="s">
        <v>79</v>
      </c>
      <c r="J5" s="9" t="s">
        <v>80</v>
      </c>
      <c r="K5" s="9" t="s">
        <v>81</v>
      </c>
    </row>
    <row r="6" spans="1:11" ht="16.5" customHeight="1">
      <c r="A6" s="128" t="s">
        <v>69</v>
      </c>
      <c r="B6" s="129"/>
      <c r="C6" s="129"/>
      <c r="D6" s="130"/>
      <c r="E6" s="13">
        <f aca="true" t="shared" si="0" ref="E6:J6">SUM(E7,E15)</f>
        <v>1305000</v>
      </c>
      <c r="F6" s="13">
        <f t="shared" si="0"/>
        <v>-620886</v>
      </c>
      <c r="G6" s="13">
        <f>SUM(G7,G15)</f>
        <v>684114</v>
      </c>
      <c r="H6" s="13">
        <f t="shared" si="0"/>
        <v>664136.41</v>
      </c>
      <c r="I6" s="13">
        <f t="shared" si="0"/>
        <v>0</v>
      </c>
      <c r="J6" s="13">
        <f t="shared" si="0"/>
        <v>664136.41</v>
      </c>
      <c r="K6" s="45">
        <f aca="true" t="shared" si="1" ref="K6:K15">J6/G6</f>
        <v>0.9707978640986736</v>
      </c>
    </row>
    <row r="7" spans="1:11" s="51" customFormat="1" ht="16.5" customHeight="1">
      <c r="A7" s="125" t="s">
        <v>63</v>
      </c>
      <c r="B7" s="126"/>
      <c r="C7" s="126"/>
      <c r="D7" s="127"/>
      <c r="E7" s="55">
        <f aca="true" t="shared" si="2" ref="E7:J7">SUM(E8)</f>
        <v>930000</v>
      </c>
      <c r="F7" s="55">
        <f t="shared" si="2"/>
        <v>-385886</v>
      </c>
      <c r="G7" s="55">
        <f>SUM(G8)</f>
        <v>544114</v>
      </c>
      <c r="H7" s="55">
        <f t="shared" si="2"/>
        <v>544114</v>
      </c>
      <c r="I7" s="55">
        <f t="shared" si="2"/>
        <v>0</v>
      </c>
      <c r="J7" s="55">
        <f t="shared" si="2"/>
        <v>544114</v>
      </c>
      <c r="K7" s="57">
        <f t="shared" si="1"/>
        <v>1</v>
      </c>
    </row>
    <row r="8" spans="1:11" ht="16.5" customHeight="1">
      <c r="A8" s="11" t="s">
        <v>26</v>
      </c>
      <c r="B8" s="11"/>
      <c r="C8" s="11"/>
      <c r="D8" s="12" t="s">
        <v>27</v>
      </c>
      <c r="E8" s="13">
        <f aca="true" t="shared" si="3" ref="E8:J8">SUM(E9,E12)</f>
        <v>930000</v>
      </c>
      <c r="F8" s="13">
        <f t="shared" si="3"/>
        <v>-385886</v>
      </c>
      <c r="G8" s="13">
        <f t="shared" si="3"/>
        <v>544114</v>
      </c>
      <c r="H8" s="13">
        <f t="shared" si="3"/>
        <v>544114</v>
      </c>
      <c r="I8" s="13">
        <f t="shared" si="3"/>
        <v>0</v>
      </c>
      <c r="J8" s="13">
        <f t="shared" si="3"/>
        <v>544114</v>
      </c>
      <c r="K8" s="45">
        <f t="shared" si="1"/>
        <v>1</v>
      </c>
    </row>
    <row r="9" spans="1:11" ht="16.5" customHeight="1">
      <c r="A9" s="14"/>
      <c r="B9" s="15" t="s">
        <v>30</v>
      </c>
      <c r="C9" s="15"/>
      <c r="D9" s="16" t="s">
        <v>31</v>
      </c>
      <c r="E9" s="17">
        <f aca="true" t="shared" si="4" ref="E9:J9">SUM(E11:E11)</f>
        <v>750000</v>
      </c>
      <c r="F9" s="17">
        <f t="shared" si="4"/>
        <v>-350299</v>
      </c>
      <c r="G9" s="17">
        <f t="shared" si="4"/>
        <v>399701</v>
      </c>
      <c r="H9" s="17">
        <f t="shared" si="4"/>
        <v>399701</v>
      </c>
      <c r="I9" s="17">
        <f t="shared" si="4"/>
        <v>0</v>
      </c>
      <c r="J9" s="17">
        <f t="shared" si="4"/>
        <v>399701</v>
      </c>
      <c r="K9" s="46">
        <f t="shared" si="1"/>
        <v>1</v>
      </c>
    </row>
    <row r="10" spans="1:11" ht="27.75" customHeight="1">
      <c r="A10" s="70"/>
      <c r="B10" s="70"/>
      <c r="C10" s="71" t="s">
        <v>32</v>
      </c>
      <c r="D10" s="72" t="s">
        <v>106</v>
      </c>
      <c r="E10" s="73">
        <f aca="true" t="shared" si="5" ref="E10:J10">SUM(E11)</f>
        <v>750000</v>
      </c>
      <c r="F10" s="73">
        <f t="shared" si="5"/>
        <v>-350299</v>
      </c>
      <c r="G10" s="73">
        <f t="shared" si="5"/>
        <v>399701</v>
      </c>
      <c r="H10" s="73">
        <f t="shared" si="5"/>
        <v>399701</v>
      </c>
      <c r="I10" s="73">
        <f t="shared" si="5"/>
        <v>0</v>
      </c>
      <c r="J10" s="73">
        <f t="shared" si="5"/>
        <v>399701</v>
      </c>
      <c r="K10" s="74">
        <f t="shared" si="1"/>
        <v>1</v>
      </c>
    </row>
    <row r="11" spans="1:11" s="47" customFormat="1" ht="17.25" customHeight="1">
      <c r="A11" s="75"/>
      <c r="B11" s="75"/>
      <c r="C11" s="85"/>
      <c r="D11" s="69" t="s">
        <v>95</v>
      </c>
      <c r="E11" s="66">
        <v>750000</v>
      </c>
      <c r="F11" s="66">
        <f>G11-E11</f>
        <v>-350299</v>
      </c>
      <c r="G11" s="67">
        <v>399701</v>
      </c>
      <c r="H11" s="66">
        <v>399701</v>
      </c>
      <c r="I11" s="66">
        <v>0</v>
      </c>
      <c r="J11" s="66">
        <f>H11+I11</f>
        <v>399701</v>
      </c>
      <c r="K11" s="68">
        <f t="shared" si="1"/>
        <v>1</v>
      </c>
    </row>
    <row r="12" spans="1:11" ht="16.5" customHeight="1">
      <c r="A12" s="14"/>
      <c r="B12" s="15" t="s">
        <v>34</v>
      </c>
      <c r="C12" s="15"/>
      <c r="D12" s="16" t="s">
        <v>35</v>
      </c>
      <c r="E12" s="17">
        <f aca="true" t="shared" si="6" ref="E12:J12">E13</f>
        <v>180000</v>
      </c>
      <c r="F12" s="17">
        <f t="shared" si="6"/>
        <v>-35587</v>
      </c>
      <c r="G12" s="17">
        <f t="shared" si="6"/>
        <v>144413</v>
      </c>
      <c r="H12" s="17">
        <f t="shared" si="6"/>
        <v>144413</v>
      </c>
      <c r="I12" s="17">
        <f t="shared" si="6"/>
        <v>0</v>
      </c>
      <c r="J12" s="17">
        <f t="shared" si="6"/>
        <v>144413</v>
      </c>
      <c r="K12" s="46">
        <f t="shared" si="1"/>
        <v>1</v>
      </c>
    </row>
    <row r="13" spans="1:11" ht="26.25" customHeight="1">
      <c r="A13" s="70"/>
      <c r="B13" s="70"/>
      <c r="C13" s="71" t="s">
        <v>32</v>
      </c>
      <c r="D13" s="72" t="s">
        <v>106</v>
      </c>
      <c r="E13" s="73">
        <f aca="true" t="shared" si="7" ref="E13:J13">SUM(E14)</f>
        <v>180000</v>
      </c>
      <c r="F13" s="73">
        <f t="shared" si="7"/>
        <v>-35587</v>
      </c>
      <c r="G13" s="73">
        <f t="shared" si="7"/>
        <v>144413</v>
      </c>
      <c r="H13" s="73">
        <f t="shared" si="7"/>
        <v>144413</v>
      </c>
      <c r="I13" s="73">
        <f t="shared" si="7"/>
        <v>0</v>
      </c>
      <c r="J13" s="73">
        <f t="shared" si="7"/>
        <v>144413</v>
      </c>
      <c r="K13" s="74">
        <f t="shared" si="1"/>
        <v>1</v>
      </c>
    </row>
    <row r="14" spans="1:11" s="47" customFormat="1" ht="17.25" customHeight="1">
      <c r="A14" s="75"/>
      <c r="B14" s="75"/>
      <c r="C14" s="85"/>
      <c r="D14" s="69" t="s">
        <v>96</v>
      </c>
      <c r="E14" s="66">
        <v>180000</v>
      </c>
      <c r="F14" s="66">
        <f>G14-E14</f>
        <v>-35587</v>
      </c>
      <c r="G14" s="67">
        <v>144413</v>
      </c>
      <c r="H14" s="66">
        <v>144413</v>
      </c>
      <c r="I14" s="66">
        <v>0</v>
      </c>
      <c r="J14" s="66">
        <f>H14+I14</f>
        <v>144413</v>
      </c>
      <c r="K14" s="68">
        <f t="shared" si="1"/>
        <v>1</v>
      </c>
    </row>
    <row r="15" spans="1:11" s="51" customFormat="1" ht="16.5" customHeight="1">
      <c r="A15" s="125" t="s">
        <v>64</v>
      </c>
      <c r="B15" s="126"/>
      <c r="C15" s="126"/>
      <c r="D15" s="127"/>
      <c r="E15" s="55">
        <f aca="true" t="shared" si="8" ref="E15:J15">SUM(E16,E24,E28,E32,E20)</f>
        <v>375000</v>
      </c>
      <c r="F15" s="55">
        <f t="shared" si="8"/>
        <v>-235000</v>
      </c>
      <c r="G15" s="55">
        <f t="shared" si="8"/>
        <v>140000</v>
      </c>
      <c r="H15" s="55">
        <f t="shared" si="8"/>
        <v>120022.41</v>
      </c>
      <c r="I15" s="55">
        <f t="shared" si="8"/>
        <v>0</v>
      </c>
      <c r="J15" s="55">
        <f t="shared" si="8"/>
        <v>120022.41</v>
      </c>
      <c r="K15" s="57">
        <f t="shared" si="1"/>
        <v>0.8573029285714286</v>
      </c>
    </row>
    <row r="16" spans="1:11" ht="16.5" customHeight="1">
      <c r="A16" s="11" t="s">
        <v>7</v>
      </c>
      <c r="B16" s="11"/>
      <c r="C16" s="11"/>
      <c r="D16" s="12" t="s">
        <v>8</v>
      </c>
      <c r="E16" s="13">
        <f aca="true" t="shared" si="9" ref="E16:J17">SUM(E17)</f>
        <v>300000</v>
      </c>
      <c r="F16" s="13">
        <f t="shared" si="9"/>
        <v>-300000</v>
      </c>
      <c r="G16" s="13">
        <f t="shared" si="9"/>
        <v>0</v>
      </c>
      <c r="H16" s="13">
        <f t="shared" si="9"/>
        <v>0</v>
      </c>
      <c r="I16" s="13">
        <f t="shared" si="9"/>
        <v>0</v>
      </c>
      <c r="J16" s="13">
        <f t="shared" si="9"/>
        <v>0</v>
      </c>
      <c r="K16" s="45"/>
    </row>
    <row r="17" spans="1:11" ht="16.5" customHeight="1">
      <c r="A17" s="14"/>
      <c r="B17" s="15" t="s">
        <v>9</v>
      </c>
      <c r="C17" s="15"/>
      <c r="D17" s="16" t="s">
        <v>10</v>
      </c>
      <c r="E17" s="25">
        <f>SUM(E18)</f>
        <v>300000</v>
      </c>
      <c r="F17" s="25">
        <f t="shared" si="9"/>
        <v>-300000</v>
      </c>
      <c r="G17" s="25">
        <f t="shared" si="9"/>
        <v>0</v>
      </c>
      <c r="H17" s="25">
        <f t="shared" si="9"/>
        <v>0</v>
      </c>
      <c r="I17" s="25">
        <f t="shared" si="9"/>
        <v>0</v>
      </c>
      <c r="J17" s="25">
        <f t="shared" si="9"/>
        <v>0</v>
      </c>
      <c r="K17" s="46"/>
    </row>
    <row r="18" spans="1:11" ht="42.75" customHeight="1">
      <c r="A18" s="70"/>
      <c r="B18" s="70"/>
      <c r="C18" s="71" t="s">
        <v>49</v>
      </c>
      <c r="D18" s="72" t="s">
        <v>50</v>
      </c>
      <c r="E18" s="73">
        <f aca="true" t="shared" si="10" ref="E18:J18">E19</f>
        <v>300000</v>
      </c>
      <c r="F18" s="73">
        <f t="shared" si="10"/>
        <v>-300000</v>
      </c>
      <c r="G18" s="73">
        <f t="shared" si="10"/>
        <v>0</v>
      </c>
      <c r="H18" s="73">
        <f t="shared" si="10"/>
        <v>0</v>
      </c>
      <c r="I18" s="73">
        <f t="shared" si="10"/>
        <v>0</v>
      </c>
      <c r="J18" s="73">
        <f t="shared" si="10"/>
        <v>0</v>
      </c>
      <c r="K18" s="74"/>
    </row>
    <row r="19" spans="1:11" s="47" customFormat="1" ht="42" customHeight="1">
      <c r="A19" s="75"/>
      <c r="B19" s="75"/>
      <c r="C19" s="76"/>
      <c r="D19" s="69" t="s">
        <v>112</v>
      </c>
      <c r="E19" s="66">
        <v>300000</v>
      </c>
      <c r="F19" s="66">
        <f>G19-E19</f>
        <v>-300000</v>
      </c>
      <c r="G19" s="67">
        <v>0</v>
      </c>
      <c r="H19" s="66">
        <v>0</v>
      </c>
      <c r="I19" s="66">
        <v>0</v>
      </c>
      <c r="J19" s="66">
        <f>H19+I19</f>
        <v>0</v>
      </c>
      <c r="K19" s="68"/>
    </row>
    <row r="20" spans="1:11" ht="16.5" customHeight="1">
      <c r="A20" s="11" t="s">
        <v>11</v>
      </c>
      <c r="B20" s="11"/>
      <c r="C20" s="11"/>
      <c r="D20" s="12" t="s">
        <v>12</v>
      </c>
      <c r="E20" s="13">
        <f aca="true" t="shared" si="11" ref="E20:J22">E21</f>
        <v>0</v>
      </c>
      <c r="F20" s="13">
        <f t="shared" si="11"/>
        <v>50000</v>
      </c>
      <c r="G20" s="13">
        <f t="shared" si="11"/>
        <v>50000</v>
      </c>
      <c r="H20" s="13">
        <f t="shared" si="11"/>
        <v>50000</v>
      </c>
      <c r="I20" s="13">
        <f t="shared" si="11"/>
        <v>0</v>
      </c>
      <c r="J20" s="13">
        <f t="shared" si="11"/>
        <v>50000</v>
      </c>
      <c r="K20" s="45">
        <f>J20/G20</f>
        <v>1</v>
      </c>
    </row>
    <row r="21" spans="1:11" ht="16.5" customHeight="1">
      <c r="A21" s="32"/>
      <c r="B21" s="109" t="s">
        <v>119</v>
      </c>
      <c r="C21" s="34"/>
      <c r="D21" s="16" t="s">
        <v>121</v>
      </c>
      <c r="E21" s="17">
        <f>E22</f>
        <v>0</v>
      </c>
      <c r="F21" s="17">
        <f t="shared" si="11"/>
        <v>50000</v>
      </c>
      <c r="G21" s="17">
        <f t="shared" si="11"/>
        <v>50000</v>
      </c>
      <c r="H21" s="17">
        <f t="shared" si="11"/>
        <v>50000</v>
      </c>
      <c r="I21" s="17">
        <f t="shared" si="11"/>
        <v>0</v>
      </c>
      <c r="J21" s="17">
        <f t="shared" si="11"/>
        <v>50000</v>
      </c>
      <c r="K21" s="46">
        <f>J21/G21</f>
        <v>1</v>
      </c>
    </row>
    <row r="22" spans="1:11" ht="56.25" customHeight="1">
      <c r="A22" s="70"/>
      <c r="B22" s="110"/>
      <c r="C22" s="80" t="s">
        <v>120</v>
      </c>
      <c r="D22" s="72" t="s">
        <v>122</v>
      </c>
      <c r="E22" s="73">
        <f>E23</f>
        <v>0</v>
      </c>
      <c r="F22" s="73">
        <f t="shared" si="11"/>
        <v>50000</v>
      </c>
      <c r="G22" s="73">
        <f t="shared" si="11"/>
        <v>50000</v>
      </c>
      <c r="H22" s="73">
        <f t="shared" si="11"/>
        <v>50000</v>
      </c>
      <c r="I22" s="73">
        <f t="shared" si="11"/>
        <v>0</v>
      </c>
      <c r="J22" s="73">
        <f t="shared" si="11"/>
        <v>50000</v>
      </c>
      <c r="K22" s="74">
        <f>J22/G22</f>
        <v>1</v>
      </c>
    </row>
    <row r="23" spans="1:11" s="47" customFormat="1" ht="27.75" customHeight="1">
      <c r="A23" s="98"/>
      <c r="B23" s="98"/>
      <c r="C23" s="99"/>
      <c r="D23" s="69" t="s">
        <v>123</v>
      </c>
      <c r="E23" s="66">
        <v>0</v>
      </c>
      <c r="F23" s="73">
        <f>G23-E23</f>
        <v>50000</v>
      </c>
      <c r="G23" s="67">
        <v>50000</v>
      </c>
      <c r="H23" s="66">
        <v>50000</v>
      </c>
      <c r="I23" s="66">
        <v>0</v>
      </c>
      <c r="J23" s="84">
        <f>H23+I23</f>
        <v>50000</v>
      </c>
      <c r="K23" s="74">
        <f>J23/G23</f>
        <v>1</v>
      </c>
    </row>
    <row r="24" spans="1:11" ht="16.5" customHeight="1">
      <c r="A24" s="11" t="s">
        <v>17</v>
      </c>
      <c r="B24" s="11"/>
      <c r="C24" s="11"/>
      <c r="D24" s="12" t="s">
        <v>18</v>
      </c>
      <c r="E24" s="13">
        <f aca="true" t="shared" si="12" ref="E24:J24">E25</f>
        <v>10000</v>
      </c>
      <c r="F24" s="13">
        <f t="shared" si="12"/>
        <v>0</v>
      </c>
      <c r="G24" s="13">
        <f t="shared" si="12"/>
        <v>10000</v>
      </c>
      <c r="H24" s="13">
        <f t="shared" si="12"/>
        <v>0</v>
      </c>
      <c r="I24" s="13">
        <f t="shared" si="12"/>
        <v>0</v>
      </c>
      <c r="J24" s="13">
        <f t="shared" si="12"/>
        <v>0</v>
      </c>
      <c r="K24" s="45">
        <f aca="true" t="shared" si="13" ref="K24:K31">J24/G24</f>
        <v>0</v>
      </c>
    </row>
    <row r="25" spans="1:11" ht="16.5" customHeight="1">
      <c r="A25" s="32"/>
      <c r="B25" s="33" t="s">
        <v>107</v>
      </c>
      <c r="C25" s="34"/>
      <c r="D25" s="16" t="s">
        <v>108</v>
      </c>
      <c r="E25" s="17">
        <f aca="true" t="shared" si="14" ref="E25:J26">E26</f>
        <v>10000</v>
      </c>
      <c r="F25" s="17">
        <f t="shared" si="14"/>
        <v>0</v>
      </c>
      <c r="G25" s="17">
        <f t="shared" si="14"/>
        <v>10000</v>
      </c>
      <c r="H25" s="17">
        <f t="shared" si="14"/>
        <v>0</v>
      </c>
      <c r="I25" s="17">
        <f t="shared" si="14"/>
        <v>0</v>
      </c>
      <c r="J25" s="17">
        <f t="shared" si="14"/>
        <v>0</v>
      </c>
      <c r="K25" s="46">
        <f t="shared" si="13"/>
        <v>0</v>
      </c>
    </row>
    <row r="26" spans="1:11" ht="56.25" customHeight="1">
      <c r="A26" s="70"/>
      <c r="B26" s="70"/>
      <c r="C26" s="71" t="s">
        <v>109</v>
      </c>
      <c r="D26" s="86" t="s">
        <v>105</v>
      </c>
      <c r="E26" s="73">
        <f>E27</f>
        <v>10000</v>
      </c>
      <c r="F26" s="73">
        <f>G26-E26</f>
        <v>0</v>
      </c>
      <c r="G26" s="73">
        <f>G27</f>
        <v>10000</v>
      </c>
      <c r="H26" s="73">
        <f t="shared" si="14"/>
        <v>0</v>
      </c>
      <c r="I26" s="73">
        <f t="shared" si="14"/>
        <v>0</v>
      </c>
      <c r="J26" s="73">
        <f t="shared" si="14"/>
        <v>0</v>
      </c>
      <c r="K26" s="74">
        <f t="shared" si="13"/>
        <v>0</v>
      </c>
    </row>
    <row r="27" spans="1:11" s="47" customFormat="1" ht="27.75" customHeight="1">
      <c r="A27" s="98"/>
      <c r="B27" s="98"/>
      <c r="C27" s="99"/>
      <c r="D27" s="69" t="s">
        <v>110</v>
      </c>
      <c r="E27" s="66">
        <v>10000</v>
      </c>
      <c r="F27" s="73">
        <f>G27-E27</f>
        <v>0</v>
      </c>
      <c r="G27" s="67">
        <v>10000</v>
      </c>
      <c r="H27" s="66">
        <v>0</v>
      </c>
      <c r="I27" s="66">
        <v>0</v>
      </c>
      <c r="J27" s="84">
        <f>H27+I27</f>
        <v>0</v>
      </c>
      <c r="K27" s="74">
        <f t="shared" si="13"/>
        <v>0</v>
      </c>
    </row>
    <row r="28" spans="1:11" ht="15.75" customHeight="1">
      <c r="A28" s="36" t="s">
        <v>97</v>
      </c>
      <c r="B28" s="36"/>
      <c r="C28" s="36"/>
      <c r="D28" s="12" t="s">
        <v>100</v>
      </c>
      <c r="E28" s="13">
        <f aca="true" t="shared" si="15" ref="E28:J30">SUM(E29)</f>
        <v>15000</v>
      </c>
      <c r="F28" s="13">
        <f t="shared" si="15"/>
        <v>0</v>
      </c>
      <c r="G28" s="13">
        <f t="shared" si="15"/>
        <v>15000</v>
      </c>
      <c r="H28" s="13">
        <f t="shared" si="15"/>
        <v>11799</v>
      </c>
      <c r="I28" s="13">
        <f t="shared" si="15"/>
        <v>0</v>
      </c>
      <c r="J28" s="13">
        <f t="shared" si="15"/>
        <v>11799</v>
      </c>
      <c r="K28" s="45">
        <f t="shared" si="13"/>
        <v>0.7866</v>
      </c>
    </row>
    <row r="29" spans="1:11" ht="16.5" customHeight="1">
      <c r="A29" s="102"/>
      <c r="B29" s="15" t="s">
        <v>98</v>
      </c>
      <c r="C29" s="15"/>
      <c r="D29" s="16" t="s">
        <v>101</v>
      </c>
      <c r="E29" s="17">
        <f t="shared" si="15"/>
        <v>15000</v>
      </c>
      <c r="F29" s="17">
        <f t="shared" si="15"/>
        <v>0</v>
      </c>
      <c r="G29" s="17">
        <f t="shared" si="15"/>
        <v>15000</v>
      </c>
      <c r="H29" s="17">
        <f t="shared" si="15"/>
        <v>11799</v>
      </c>
      <c r="I29" s="17">
        <f t="shared" si="15"/>
        <v>0</v>
      </c>
      <c r="J29" s="17">
        <f t="shared" si="15"/>
        <v>11799</v>
      </c>
      <c r="K29" s="46">
        <f t="shared" si="13"/>
        <v>0.7866</v>
      </c>
    </row>
    <row r="30" spans="1:11" ht="27" customHeight="1">
      <c r="A30" s="70"/>
      <c r="B30" s="70"/>
      <c r="C30" s="71" t="s">
        <v>42</v>
      </c>
      <c r="D30" s="72" t="s">
        <v>43</v>
      </c>
      <c r="E30" s="87">
        <f t="shared" si="15"/>
        <v>15000</v>
      </c>
      <c r="F30" s="87">
        <f t="shared" si="15"/>
        <v>0</v>
      </c>
      <c r="G30" s="87">
        <f t="shared" si="15"/>
        <v>15000</v>
      </c>
      <c r="H30" s="87">
        <f t="shared" si="15"/>
        <v>11799</v>
      </c>
      <c r="I30" s="87">
        <f t="shared" si="15"/>
        <v>0</v>
      </c>
      <c r="J30" s="87">
        <f t="shared" si="15"/>
        <v>11799</v>
      </c>
      <c r="K30" s="74">
        <f t="shared" si="13"/>
        <v>0.7866</v>
      </c>
    </row>
    <row r="31" spans="1:11" s="47" customFormat="1" ht="27" customHeight="1">
      <c r="A31" s="77"/>
      <c r="B31" s="77"/>
      <c r="C31" s="85"/>
      <c r="D31" s="69" t="s">
        <v>99</v>
      </c>
      <c r="E31" s="66">
        <v>15000</v>
      </c>
      <c r="F31" s="66">
        <f>G31-E31</f>
        <v>0</v>
      </c>
      <c r="G31" s="67">
        <v>15000</v>
      </c>
      <c r="H31" s="66">
        <v>11799</v>
      </c>
      <c r="I31" s="66">
        <v>0</v>
      </c>
      <c r="J31" s="66">
        <f>H31+I31</f>
        <v>11799</v>
      </c>
      <c r="K31" s="68">
        <f t="shared" si="13"/>
        <v>0.7866</v>
      </c>
    </row>
    <row r="32" spans="1:11" ht="15.75" customHeight="1">
      <c r="A32" s="11" t="s">
        <v>21</v>
      </c>
      <c r="B32" s="11"/>
      <c r="C32" s="11"/>
      <c r="D32" s="12" t="s">
        <v>22</v>
      </c>
      <c r="E32" s="13">
        <f aca="true" t="shared" si="16" ref="E32:J34">SUM(E33)</f>
        <v>50000</v>
      </c>
      <c r="F32" s="13">
        <f t="shared" si="16"/>
        <v>15000</v>
      </c>
      <c r="G32" s="13">
        <f t="shared" si="16"/>
        <v>65000</v>
      </c>
      <c r="H32" s="13">
        <f t="shared" si="16"/>
        <v>58223.41</v>
      </c>
      <c r="I32" s="13">
        <f t="shared" si="16"/>
        <v>0</v>
      </c>
      <c r="J32" s="13">
        <f t="shared" si="16"/>
        <v>58223.41</v>
      </c>
      <c r="K32" s="45">
        <f>J32/G32</f>
        <v>0.8957447692307693</v>
      </c>
    </row>
    <row r="33" spans="1:11" ht="16.5" customHeight="1">
      <c r="A33" s="14"/>
      <c r="B33" s="15" t="s">
        <v>44</v>
      </c>
      <c r="C33" s="15"/>
      <c r="D33" s="16" t="s">
        <v>45</v>
      </c>
      <c r="E33" s="17">
        <f t="shared" si="16"/>
        <v>50000</v>
      </c>
      <c r="F33" s="17">
        <f t="shared" si="16"/>
        <v>15000</v>
      </c>
      <c r="G33" s="17">
        <f t="shared" si="16"/>
        <v>65000</v>
      </c>
      <c r="H33" s="17">
        <f t="shared" si="16"/>
        <v>58223.41</v>
      </c>
      <c r="I33" s="17">
        <f t="shared" si="16"/>
        <v>0</v>
      </c>
      <c r="J33" s="17">
        <f t="shared" si="16"/>
        <v>58223.41</v>
      </c>
      <c r="K33" s="46">
        <f>J33/G33</f>
        <v>0.8957447692307693</v>
      </c>
    </row>
    <row r="34" spans="1:11" ht="27" customHeight="1">
      <c r="A34" s="70"/>
      <c r="B34" s="70"/>
      <c r="C34" s="71" t="s">
        <v>42</v>
      </c>
      <c r="D34" s="72" t="s">
        <v>43</v>
      </c>
      <c r="E34" s="87">
        <f t="shared" si="16"/>
        <v>50000</v>
      </c>
      <c r="F34" s="87">
        <f t="shared" si="16"/>
        <v>15000</v>
      </c>
      <c r="G34" s="87">
        <f t="shared" si="16"/>
        <v>65000</v>
      </c>
      <c r="H34" s="87">
        <f t="shared" si="16"/>
        <v>58223.41</v>
      </c>
      <c r="I34" s="87">
        <f t="shared" si="16"/>
        <v>0</v>
      </c>
      <c r="J34" s="87">
        <f t="shared" si="16"/>
        <v>58223.41</v>
      </c>
      <c r="K34" s="74">
        <f>J34/G34</f>
        <v>0.8957447692307693</v>
      </c>
    </row>
    <row r="35" spans="1:11" s="47" customFormat="1" ht="27" customHeight="1">
      <c r="A35" s="77"/>
      <c r="B35" s="77"/>
      <c r="C35" s="85"/>
      <c r="D35" s="69" t="s">
        <v>70</v>
      </c>
      <c r="E35" s="66">
        <v>50000</v>
      </c>
      <c r="F35" s="66">
        <f>G35-E35</f>
        <v>15000</v>
      </c>
      <c r="G35" s="67">
        <v>65000</v>
      </c>
      <c r="H35" s="66">
        <v>58223.41</v>
      </c>
      <c r="I35" s="66">
        <v>0</v>
      </c>
      <c r="J35" s="66">
        <f>H35+I35</f>
        <v>58223.41</v>
      </c>
      <c r="K35" s="68">
        <f>J35/G35</f>
        <v>0.8957447692307693</v>
      </c>
    </row>
    <row r="36" spans="1:11" ht="16.5" customHeight="1">
      <c r="A36" s="135" t="s">
        <v>65</v>
      </c>
      <c r="B36" s="136"/>
      <c r="C36" s="129"/>
      <c r="D36" s="130"/>
      <c r="E36" s="13">
        <f aca="true" t="shared" si="17" ref="E36:J36">SUM(E37)</f>
        <v>781500</v>
      </c>
      <c r="F36" s="13">
        <f t="shared" si="17"/>
        <v>100000</v>
      </c>
      <c r="G36" s="13">
        <f>SUM(G37)</f>
        <v>881500</v>
      </c>
      <c r="H36" s="13">
        <f t="shared" si="17"/>
        <v>547494</v>
      </c>
      <c r="I36" s="13">
        <f t="shared" si="17"/>
        <v>32000</v>
      </c>
      <c r="J36" s="13">
        <f t="shared" si="17"/>
        <v>579494</v>
      </c>
      <c r="K36" s="45">
        <f aca="true" t="shared" si="18" ref="K36:K50">J36/G36</f>
        <v>0.6573953488372093</v>
      </c>
    </row>
    <row r="37" spans="1:11" s="51" customFormat="1" ht="16.5" customHeight="1">
      <c r="A37" s="125" t="s">
        <v>64</v>
      </c>
      <c r="B37" s="126"/>
      <c r="C37" s="126"/>
      <c r="D37" s="127"/>
      <c r="E37" s="55">
        <f aca="true" t="shared" si="19" ref="E37:J37">E38+E42+E48+E56+E66+E75</f>
        <v>781500</v>
      </c>
      <c r="F37" s="55">
        <f t="shared" si="19"/>
        <v>100000</v>
      </c>
      <c r="G37" s="55">
        <f t="shared" si="19"/>
        <v>881500</v>
      </c>
      <c r="H37" s="55">
        <f t="shared" si="19"/>
        <v>547494</v>
      </c>
      <c r="I37" s="55">
        <f t="shared" si="19"/>
        <v>32000</v>
      </c>
      <c r="J37" s="55">
        <f t="shared" si="19"/>
        <v>579494</v>
      </c>
      <c r="K37" s="57">
        <f t="shared" si="18"/>
        <v>0.6573953488372093</v>
      </c>
    </row>
    <row r="38" spans="1:11" ht="16.5" customHeight="1">
      <c r="A38" s="11" t="s">
        <v>3</v>
      </c>
      <c r="B38" s="11"/>
      <c r="C38" s="11"/>
      <c r="D38" s="12" t="s">
        <v>4</v>
      </c>
      <c r="E38" s="13">
        <f aca="true" t="shared" si="20" ref="E38:J38">SUM(E39)</f>
        <v>100000</v>
      </c>
      <c r="F38" s="13">
        <f t="shared" si="20"/>
        <v>-13500</v>
      </c>
      <c r="G38" s="13">
        <f t="shared" si="20"/>
        <v>86500</v>
      </c>
      <c r="H38" s="13">
        <f t="shared" si="20"/>
        <v>9000</v>
      </c>
      <c r="I38" s="13">
        <f t="shared" si="20"/>
        <v>0</v>
      </c>
      <c r="J38" s="13">
        <f t="shared" si="20"/>
        <v>9000</v>
      </c>
      <c r="K38" s="45">
        <f t="shared" si="18"/>
        <v>0.10404624277456648</v>
      </c>
    </row>
    <row r="39" spans="1:11" ht="16.5" customHeight="1">
      <c r="A39" s="14"/>
      <c r="B39" s="15" t="s">
        <v>5</v>
      </c>
      <c r="C39" s="15"/>
      <c r="D39" s="16" t="s">
        <v>6</v>
      </c>
      <c r="E39" s="25">
        <f aca="true" t="shared" si="21" ref="E39:J39">SUM(E40:E40)</f>
        <v>100000</v>
      </c>
      <c r="F39" s="25">
        <f t="shared" si="21"/>
        <v>-13500</v>
      </c>
      <c r="G39" s="25">
        <f t="shared" si="21"/>
        <v>86500</v>
      </c>
      <c r="H39" s="25">
        <f t="shared" si="21"/>
        <v>9000</v>
      </c>
      <c r="I39" s="25">
        <f t="shared" si="21"/>
        <v>0</v>
      </c>
      <c r="J39" s="25">
        <f t="shared" si="21"/>
        <v>9000</v>
      </c>
      <c r="K39" s="46">
        <f t="shared" si="18"/>
        <v>0.10404624277456648</v>
      </c>
    </row>
    <row r="40" spans="1:11" ht="46.5" customHeight="1">
      <c r="A40" s="70"/>
      <c r="B40" s="70"/>
      <c r="C40" s="71" t="s">
        <v>46</v>
      </c>
      <c r="D40" s="72" t="s">
        <v>48</v>
      </c>
      <c r="E40" s="73">
        <f aca="true" t="shared" si="22" ref="E40:J40">SUM(E41)</f>
        <v>100000</v>
      </c>
      <c r="F40" s="73">
        <f t="shared" si="22"/>
        <v>-13500</v>
      </c>
      <c r="G40" s="73">
        <f t="shared" si="22"/>
        <v>86500</v>
      </c>
      <c r="H40" s="73">
        <f t="shared" si="22"/>
        <v>9000</v>
      </c>
      <c r="I40" s="73">
        <f t="shared" si="22"/>
        <v>0</v>
      </c>
      <c r="J40" s="73">
        <f t="shared" si="22"/>
        <v>9000</v>
      </c>
      <c r="K40" s="74">
        <f t="shared" si="18"/>
        <v>0.10404624277456648</v>
      </c>
    </row>
    <row r="41" spans="1:11" s="47" customFormat="1" ht="27" customHeight="1">
      <c r="A41" s="77"/>
      <c r="B41" s="77"/>
      <c r="C41" s="85"/>
      <c r="D41" s="69" t="s">
        <v>71</v>
      </c>
      <c r="E41" s="66">
        <v>100000</v>
      </c>
      <c r="F41" s="66">
        <f>G41-E41</f>
        <v>-13500</v>
      </c>
      <c r="G41" s="67">
        <v>86500</v>
      </c>
      <c r="H41" s="66">
        <v>9000</v>
      </c>
      <c r="I41" s="66">
        <v>0</v>
      </c>
      <c r="J41" s="66">
        <f>H41+I41</f>
        <v>9000</v>
      </c>
      <c r="K41" s="68">
        <f t="shared" si="18"/>
        <v>0.10404624277456648</v>
      </c>
    </row>
    <row r="42" spans="1:11" ht="16.5" customHeight="1">
      <c r="A42" s="11" t="s">
        <v>11</v>
      </c>
      <c r="B42" s="11"/>
      <c r="C42" s="11"/>
      <c r="D42" s="12" t="s">
        <v>12</v>
      </c>
      <c r="E42" s="13">
        <f aca="true" t="shared" si="23" ref="E42:J42">SUM(E43)</f>
        <v>7500</v>
      </c>
      <c r="F42" s="13">
        <f t="shared" si="23"/>
        <v>0</v>
      </c>
      <c r="G42" s="13">
        <f t="shared" si="23"/>
        <v>7500</v>
      </c>
      <c r="H42" s="13">
        <f t="shared" si="23"/>
        <v>7500</v>
      </c>
      <c r="I42" s="13">
        <f t="shared" si="23"/>
        <v>0</v>
      </c>
      <c r="J42" s="13">
        <f t="shared" si="23"/>
        <v>7500</v>
      </c>
      <c r="K42" s="45">
        <f t="shared" si="18"/>
        <v>1</v>
      </c>
    </row>
    <row r="43" spans="1:11" ht="16.5" customHeight="1">
      <c r="A43" s="14"/>
      <c r="B43" s="15" t="s">
        <v>13</v>
      </c>
      <c r="C43" s="15"/>
      <c r="D43" s="16" t="s">
        <v>14</v>
      </c>
      <c r="E43" s="17">
        <f aca="true" t="shared" si="24" ref="E43:J43">E44</f>
        <v>7500</v>
      </c>
      <c r="F43" s="17">
        <f t="shared" si="24"/>
        <v>0</v>
      </c>
      <c r="G43" s="17">
        <f t="shared" si="24"/>
        <v>7500</v>
      </c>
      <c r="H43" s="17">
        <f t="shared" si="24"/>
        <v>7500</v>
      </c>
      <c r="I43" s="17">
        <f t="shared" si="24"/>
        <v>0</v>
      </c>
      <c r="J43" s="17">
        <f t="shared" si="24"/>
        <v>7500</v>
      </c>
      <c r="K43" s="46">
        <f t="shared" si="18"/>
        <v>1</v>
      </c>
    </row>
    <row r="44" spans="1:11" ht="27" customHeight="1">
      <c r="A44" s="70"/>
      <c r="B44" s="70"/>
      <c r="C44" s="71" t="s">
        <v>15</v>
      </c>
      <c r="D44" s="72" t="s">
        <v>16</v>
      </c>
      <c r="E44" s="73">
        <f aca="true" t="shared" si="25" ref="E44:J44">E45+E46+E47</f>
        <v>7500</v>
      </c>
      <c r="F44" s="73">
        <f t="shared" si="25"/>
        <v>0</v>
      </c>
      <c r="G44" s="73">
        <f t="shared" si="25"/>
        <v>7500</v>
      </c>
      <c r="H44" s="73">
        <f t="shared" si="25"/>
        <v>7500</v>
      </c>
      <c r="I44" s="73">
        <f t="shared" si="25"/>
        <v>0</v>
      </c>
      <c r="J44" s="73">
        <f t="shared" si="25"/>
        <v>7500</v>
      </c>
      <c r="K44" s="74">
        <f t="shared" si="18"/>
        <v>1</v>
      </c>
    </row>
    <row r="45" spans="1:11" s="47" customFormat="1" ht="17.25" customHeight="1">
      <c r="A45" s="75"/>
      <c r="B45" s="75"/>
      <c r="C45" s="76"/>
      <c r="D45" s="69" t="s">
        <v>116</v>
      </c>
      <c r="E45" s="66">
        <v>0</v>
      </c>
      <c r="F45" s="66">
        <f>G45-E45</f>
        <v>2300</v>
      </c>
      <c r="G45" s="67">
        <v>2300</v>
      </c>
      <c r="H45" s="66">
        <v>2300</v>
      </c>
      <c r="I45" s="66">
        <v>0</v>
      </c>
      <c r="J45" s="66">
        <f>H45+I45</f>
        <v>2300</v>
      </c>
      <c r="K45" s="68">
        <f t="shared" si="18"/>
        <v>1</v>
      </c>
    </row>
    <row r="46" spans="1:11" s="47" customFormat="1" ht="17.25" customHeight="1">
      <c r="A46" s="75"/>
      <c r="B46" s="75"/>
      <c r="C46" s="75"/>
      <c r="D46" s="69" t="s">
        <v>85</v>
      </c>
      <c r="E46" s="66">
        <v>0</v>
      </c>
      <c r="F46" s="66">
        <f>G46-E46</f>
        <v>5200</v>
      </c>
      <c r="G46" s="67">
        <v>5200</v>
      </c>
      <c r="H46" s="66">
        <v>5200</v>
      </c>
      <c r="I46" s="66">
        <v>0</v>
      </c>
      <c r="J46" s="66">
        <f>H46+I46</f>
        <v>5200</v>
      </c>
      <c r="K46" s="68">
        <f>J46/G46</f>
        <v>1</v>
      </c>
    </row>
    <row r="47" spans="1:11" s="47" customFormat="1" ht="17.25" customHeight="1">
      <c r="A47" s="75"/>
      <c r="B47" s="75"/>
      <c r="C47" s="77"/>
      <c r="D47" s="69" t="s">
        <v>84</v>
      </c>
      <c r="E47" s="66">
        <v>7500</v>
      </c>
      <c r="F47" s="66">
        <f>G47-E47</f>
        <v>-7500</v>
      </c>
      <c r="G47" s="67">
        <v>0</v>
      </c>
      <c r="H47" s="66">
        <v>0</v>
      </c>
      <c r="I47" s="66">
        <v>0</v>
      </c>
      <c r="J47" s="66">
        <f>H47+I47</f>
        <v>0</v>
      </c>
      <c r="K47" s="68"/>
    </row>
    <row r="48" spans="1:11" ht="16.5" customHeight="1">
      <c r="A48" s="11" t="s">
        <v>17</v>
      </c>
      <c r="B48" s="11"/>
      <c r="C48" s="11"/>
      <c r="D48" s="12" t="s">
        <v>18</v>
      </c>
      <c r="E48" s="13">
        <f aca="true" t="shared" si="26" ref="E48:J48">E49+E52</f>
        <v>92000</v>
      </c>
      <c r="F48" s="13">
        <f t="shared" si="26"/>
        <v>0</v>
      </c>
      <c r="G48" s="13">
        <f t="shared" si="26"/>
        <v>92000</v>
      </c>
      <c r="H48" s="13">
        <f t="shared" si="26"/>
        <v>69994</v>
      </c>
      <c r="I48" s="13">
        <f t="shared" si="26"/>
        <v>0</v>
      </c>
      <c r="J48" s="13">
        <f t="shared" si="26"/>
        <v>69994</v>
      </c>
      <c r="K48" s="45">
        <f t="shared" si="18"/>
        <v>0.760804347826087</v>
      </c>
    </row>
    <row r="49" spans="1:11" ht="16.5" customHeight="1">
      <c r="A49" s="14"/>
      <c r="B49" s="15" t="s">
        <v>19</v>
      </c>
      <c r="C49" s="15"/>
      <c r="D49" s="16" t="s">
        <v>20</v>
      </c>
      <c r="E49" s="17">
        <f aca="true" t="shared" si="27" ref="E49:J49">SUM(E50)</f>
        <v>22000</v>
      </c>
      <c r="F49" s="17">
        <f t="shared" si="27"/>
        <v>0</v>
      </c>
      <c r="G49" s="17">
        <f t="shared" si="27"/>
        <v>22000</v>
      </c>
      <c r="H49" s="17">
        <f t="shared" si="27"/>
        <v>0</v>
      </c>
      <c r="I49" s="17">
        <f t="shared" si="27"/>
        <v>0</v>
      </c>
      <c r="J49" s="17">
        <f t="shared" si="27"/>
        <v>0</v>
      </c>
      <c r="K49" s="46">
        <f t="shared" si="18"/>
        <v>0</v>
      </c>
    </row>
    <row r="50" spans="1:11" ht="46.5" customHeight="1">
      <c r="A50" s="70"/>
      <c r="B50" s="70"/>
      <c r="C50" s="100" t="s">
        <v>47</v>
      </c>
      <c r="D50" s="72" t="s">
        <v>90</v>
      </c>
      <c r="E50" s="73">
        <f aca="true" t="shared" si="28" ref="E50:J50">E51</f>
        <v>22000</v>
      </c>
      <c r="F50" s="73">
        <f t="shared" si="28"/>
        <v>0</v>
      </c>
      <c r="G50" s="73">
        <f t="shared" si="28"/>
        <v>22000</v>
      </c>
      <c r="H50" s="73">
        <f t="shared" si="28"/>
        <v>0</v>
      </c>
      <c r="I50" s="73">
        <f t="shared" si="28"/>
        <v>0</v>
      </c>
      <c r="J50" s="73">
        <f t="shared" si="28"/>
        <v>0</v>
      </c>
      <c r="K50" s="74">
        <f t="shared" si="18"/>
        <v>0</v>
      </c>
    </row>
    <row r="51" spans="1:11" s="47" customFormat="1" ht="17.25" customHeight="1">
      <c r="A51" s="75"/>
      <c r="B51" s="94"/>
      <c r="C51" s="97"/>
      <c r="D51" s="95" t="s">
        <v>84</v>
      </c>
      <c r="E51" s="66">
        <v>22000</v>
      </c>
      <c r="F51" s="66">
        <f>G51-E51</f>
        <v>0</v>
      </c>
      <c r="G51" s="67">
        <v>22000</v>
      </c>
      <c r="H51" s="66">
        <v>0</v>
      </c>
      <c r="I51" s="66">
        <v>0</v>
      </c>
      <c r="J51" s="66">
        <f>H51+I51</f>
        <v>0</v>
      </c>
      <c r="K51" s="68"/>
    </row>
    <row r="52" spans="1:11" ht="16.5" customHeight="1">
      <c r="A52" s="14"/>
      <c r="B52" s="15" t="s">
        <v>111</v>
      </c>
      <c r="C52" s="96"/>
      <c r="D52" s="16" t="s">
        <v>6</v>
      </c>
      <c r="E52" s="17">
        <f aca="true" t="shared" si="29" ref="E52:J52">SUM(E53)</f>
        <v>70000</v>
      </c>
      <c r="F52" s="17">
        <f t="shared" si="29"/>
        <v>0</v>
      </c>
      <c r="G52" s="17">
        <f t="shared" si="29"/>
        <v>70000</v>
      </c>
      <c r="H52" s="17">
        <f t="shared" si="29"/>
        <v>69994</v>
      </c>
      <c r="I52" s="17">
        <f t="shared" si="29"/>
        <v>0</v>
      </c>
      <c r="J52" s="17">
        <f t="shared" si="29"/>
        <v>69994</v>
      </c>
      <c r="K52" s="46">
        <f>J52/G52</f>
        <v>0.9999142857142858</v>
      </c>
    </row>
    <row r="53" spans="1:11" ht="46.5" customHeight="1">
      <c r="A53" s="70"/>
      <c r="B53" s="70"/>
      <c r="C53" s="71" t="s">
        <v>47</v>
      </c>
      <c r="D53" s="72" t="s">
        <v>90</v>
      </c>
      <c r="E53" s="73">
        <f aca="true" t="shared" si="30" ref="E53:J53">E54+E55</f>
        <v>70000</v>
      </c>
      <c r="F53" s="73">
        <f t="shared" si="30"/>
        <v>0</v>
      </c>
      <c r="G53" s="73">
        <f t="shared" si="30"/>
        <v>70000</v>
      </c>
      <c r="H53" s="73">
        <f t="shared" si="30"/>
        <v>69994</v>
      </c>
      <c r="I53" s="73">
        <f t="shared" si="30"/>
        <v>0</v>
      </c>
      <c r="J53" s="73">
        <f t="shared" si="30"/>
        <v>69994</v>
      </c>
      <c r="K53" s="74">
        <f>J53/G53</f>
        <v>0.9999142857142858</v>
      </c>
    </row>
    <row r="54" spans="1:11" ht="46.5" customHeight="1">
      <c r="A54" s="70"/>
      <c r="B54" s="70"/>
      <c r="C54" s="108"/>
      <c r="D54" s="88" t="s">
        <v>115</v>
      </c>
      <c r="E54" s="89">
        <v>60000</v>
      </c>
      <c r="F54" s="84">
        <f>G54-E54</f>
        <v>0</v>
      </c>
      <c r="G54" s="90">
        <v>60000</v>
      </c>
      <c r="H54" s="90">
        <v>59994</v>
      </c>
      <c r="I54" s="90">
        <v>0</v>
      </c>
      <c r="J54" s="89">
        <f>H54+I54</f>
        <v>59994</v>
      </c>
      <c r="K54" s="74">
        <f>J54/G54</f>
        <v>0.9999</v>
      </c>
    </row>
    <row r="55" spans="1:11" s="92" customFormat="1" ht="25.5" customHeight="1">
      <c r="A55" s="116"/>
      <c r="B55" s="116"/>
      <c r="C55" s="117"/>
      <c r="D55" s="88" t="s">
        <v>117</v>
      </c>
      <c r="E55" s="89">
        <v>10000</v>
      </c>
      <c r="F55" s="89">
        <f>G55-E55</f>
        <v>0</v>
      </c>
      <c r="G55" s="90">
        <v>10000</v>
      </c>
      <c r="H55" s="89">
        <v>10000</v>
      </c>
      <c r="I55" s="89">
        <v>0</v>
      </c>
      <c r="J55" s="89">
        <f>H55+I55</f>
        <v>10000</v>
      </c>
      <c r="K55" s="91">
        <f>J55/G55</f>
        <v>1</v>
      </c>
    </row>
    <row r="56" spans="1:11" ht="15.75" customHeight="1">
      <c r="A56" s="36" t="s">
        <v>21</v>
      </c>
      <c r="B56" s="36"/>
      <c r="C56" s="36"/>
      <c r="D56" s="12" t="s">
        <v>22</v>
      </c>
      <c r="E56" s="13">
        <f aca="true" t="shared" si="31" ref="E56:J56">E57+E60+E63</f>
        <v>404000</v>
      </c>
      <c r="F56" s="13">
        <f t="shared" si="31"/>
        <v>113500</v>
      </c>
      <c r="G56" s="13">
        <f t="shared" si="31"/>
        <v>517500</v>
      </c>
      <c r="H56" s="13">
        <f t="shared" si="31"/>
        <v>353000</v>
      </c>
      <c r="I56" s="13">
        <f t="shared" si="31"/>
        <v>32000</v>
      </c>
      <c r="J56" s="13">
        <f t="shared" si="31"/>
        <v>385000</v>
      </c>
      <c r="K56" s="45">
        <f aca="true" t="shared" si="32" ref="K56:K74">J56/G56</f>
        <v>0.7439613526570048</v>
      </c>
    </row>
    <row r="57" spans="1:11" ht="16.5" customHeight="1">
      <c r="A57" s="14"/>
      <c r="B57" s="15" t="s">
        <v>102</v>
      </c>
      <c r="C57" s="15"/>
      <c r="D57" s="16" t="s">
        <v>103</v>
      </c>
      <c r="E57" s="25">
        <f aca="true" t="shared" si="33" ref="E57:J57">SUM(E58:E58)</f>
        <v>400000</v>
      </c>
      <c r="F57" s="25">
        <f t="shared" si="33"/>
        <v>100000</v>
      </c>
      <c r="G57" s="25">
        <f t="shared" si="33"/>
        <v>500000</v>
      </c>
      <c r="H57" s="25">
        <f t="shared" si="33"/>
        <v>340000</v>
      </c>
      <c r="I57" s="25">
        <f t="shared" si="33"/>
        <v>32000</v>
      </c>
      <c r="J57" s="25">
        <f t="shared" si="33"/>
        <v>372000</v>
      </c>
      <c r="K57" s="46">
        <f t="shared" si="32"/>
        <v>0.744</v>
      </c>
    </row>
    <row r="58" spans="1:11" ht="46.5" customHeight="1">
      <c r="A58" s="70"/>
      <c r="B58" s="70"/>
      <c r="C58" s="71" t="s">
        <v>46</v>
      </c>
      <c r="D58" s="72" t="s">
        <v>48</v>
      </c>
      <c r="E58" s="84">
        <f aca="true" t="shared" si="34" ref="E58:J58">SUM(E59)</f>
        <v>400000</v>
      </c>
      <c r="F58" s="84">
        <f t="shared" si="34"/>
        <v>100000</v>
      </c>
      <c r="G58" s="84">
        <f t="shared" si="34"/>
        <v>500000</v>
      </c>
      <c r="H58" s="84">
        <f t="shared" si="34"/>
        <v>340000</v>
      </c>
      <c r="I58" s="84">
        <f t="shared" si="34"/>
        <v>32000</v>
      </c>
      <c r="J58" s="84">
        <f t="shared" si="34"/>
        <v>372000</v>
      </c>
      <c r="K58" s="74">
        <f t="shared" si="32"/>
        <v>0.744</v>
      </c>
    </row>
    <row r="59" spans="1:11" s="47" customFormat="1" ht="27" customHeight="1">
      <c r="A59" s="75"/>
      <c r="B59" s="77"/>
      <c r="C59" s="85"/>
      <c r="D59" s="69" t="s">
        <v>104</v>
      </c>
      <c r="E59" s="66">
        <v>400000</v>
      </c>
      <c r="F59" s="66">
        <f>G59-E59</f>
        <v>100000</v>
      </c>
      <c r="G59" s="67">
        <v>500000</v>
      </c>
      <c r="H59" s="66">
        <v>340000</v>
      </c>
      <c r="I59" s="66">
        <v>32000</v>
      </c>
      <c r="J59" s="66">
        <f>H59+I59</f>
        <v>372000</v>
      </c>
      <c r="K59" s="68">
        <f t="shared" si="32"/>
        <v>0.744</v>
      </c>
    </row>
    <row r="60" spans="1:11" ht="16.5" customHeight="1">
      <c r="A60" s="14"/>
      <c r="B60" s="15" t="s">
        <v>23</v>
      </c>
      <c r="C60" s="15"/>
      <c r="D60" s="16" t="s">
        <v>24</v>
      </c>
      <c r="E60" s="17">
        <f aca="true" t="shared" si="35" ref="E60:J60">SUM(E61)</f>
        <v>4000</v>
      </c>
      <c r="F60" s="17">
        <f t="shared" si="35"/>
        <v>0</v>
      </c>
      <c r="G60" s="17">
        <f t="shared" si="35"/>
        <v>4000</v>
      </c>
      <c r="H60" s="17">
        <f t="shared" si="35"/>
        <v>4000</v>
      </c>
      <c r="I60" s="17">
        <f t="shared" si="35"/>
        <v>0</v>
      </c>
      <c r="J60" s="17">
        <f t="shared" si="35"/>
        <v>4000</v>
      </c>
      <c r="K60" s="46">
        <f t="shared" si="32"/>
        <v>1</v>
      </c>
    </row>
    <row r="61" spans="1:11" ht="45" customHeight="1">
      <c r="A61" s="70"/>
      <c r="B61" s="70"/>
      <c r="C61" s="71" t="s">
        <v>47</v>
      </c>
      <c r="D61" s="72" t="s">
        <v>90</v>
      </c>
      <c r="E61" s="73">
        <f aca="true" t="shared" si="36" ref="E61:J61">SUM(E62:E62)</f>
        <v>4000</v>
      </c>
      <c r="F61" s="73">
        <f t="shared" si="36"/>
        <v>0</v>
      </c>
      <c r="G61" s="73">
        <f t="shared" si="36"/>
        <v>4000</v>
      </c>
      <c r="H61" s="73">
        <f t="shared" si="36"/>
        <v>4000</v>
      </c>
      <c r="I61" s="73">
        <f t="shared" si="36"/>
        <v>0</v>
      </c>
      <c r="J61" s="73">
        <f t="shared" si="36"/>
        <v>4000</v>
      </c>
      <c r="K61" s="74">
        <f t="shared" si="32"/>
        <v>1</v>
      </c>
    </row>
    <row r="62" spans="1:11" s="47" customFormat="1" ht="17.25" customHeight="1">
      <c r="A62" s="75"/>
      <c r="B62" s="75"/>
      <c r="C62" s="76"/>
      <c r="D62" s="69" t="s">
        <v>113</v>
      </c>
      <c r="E62" s="66">
        <v>4000</v>
      </c>
      <c r="F62" s="66">
        <f>G62-E62</f>
        <v>0</v>
      </c>
      <c r="G62" s="67">
        <v>4000</v>
      </c>
      <c r="H62" s="66">
        <v>4000</v>
      </c>
      <c r="I62" s="66">
        <v>0</v>
      </c>
      <c r="J62" s="66">
        <f>H62+I62</f>
        <v>4000</v>
      </c>
      <c r="K62" s="68">
        <f t="shared" si="32"/>
        <v>1</v>
      </c>
    </row>
    <row r="63" spans="1:11" ht="16.5" customHeight="1">
      <c r="A63" s="14"/>
      <c r="B63" s="15" t="s">
        <v>25</v>
      </c>
      <c r="C63" s="15"/>
      <c r="D63" s="16" t="s">
        <v>6</v>
      </c>
      <c r="E63" s="25">
        <f aca="true" t="shared" si="37" ref="E63:J63">SUM(E64:E64)</f>
        <v>0</v>
      </c>
      <c r="F63" s="25">
        <f t="shared" si="37"/>
        <v>13500</v>
      </c>
      <c r="G63" s="25">
        <f t="shared" si="37"/>
        <v>13500</v>
      </c>
      <c r="H63" s="25">
        <f t="shared" si="37"/>
        <v>9000</v>
      </c>
      <c r="I63" s="25">
        <f t="shared" si="37"/>
        <v>0</v>
      </c>
      <c r="J63" s="25">
        <f t="shared" si="37"/>
        <v>9000</v>
      </c>
      <c r="K63" s="46">
        <f t="shared" si="32"/>
        <v>0.6666666666666666</v>
      </c>
    </row>
    <row r="64" spans="1:11" ht="46.5" customHeight="1">
      <c r="A64" s="70"/>
      <c r="B64" s="70"/>
      <c r="C64" s="71" t="s">
        <v>46</v>
      </c>
      <c r="D64" s="72" t="s">
        <v>48</v>
      </c>
      <c r="E64" s="84">
        <f aca="true" t="shared" si="38" ref="E64:J64">SUM(E65)</f>
        <v>0</v>
      </c>
      <c r="F64" s="84">
        <f t="shared" si="38"/>
        <v>13500</v>
      </c>
      <c r="G64" s="84">
        <f t="shared" si="38"/>
        <v>13500</v>
      </c>
      <c r="H64" s="84">
        <f t="shared" si="38"/>
        <v>9000</v>
      </c>
      <c r="I64" s="84">
        <f t="shared" si="38"/>
        <v>0</v>
      </c>
      <c r="J64" s="84">
        <f t="shared" si="38"/>
        <v>9000</v>
      </c>
      <c r="K64" s="68">
        <f t="shared" si="32"/>
        <v>0.6666666666666666</v>
      </c>
    </row>
    <row r="65" spans="1:11" s="47" customFormat="1" ht="27" customHeight="1">
      <c r="A65" s="23"/>
      <c r="B65" s="23"/>
      <c r="C65" s="111"/>
      <c r="D65" s="21" t="s">
        <v>93</v>
      </c>
      <c r="E65" s="22">
        <v>0</v>
      </c>
      <c r="F65" s="22">
        <f>G65-E65</f>
        <v>13500</v>
      </c>
      <c r="G65" s="43">
        <v>13500</v>
      </c>
      <c r="H65" s="22">
        <v>9000</v>
      </c>
      <c r="I65" s="22">
        <v>0</v>
      </c>
      <c r="J65" s="22">
        <f>H65+I65</f>
        <v>9000</v>
      </c>
      <c r="K65" s="49">
        <f t="shared" si="32"/>
        <v>0.6666666666666666</v>
      </c>
    </row>
    <row r="66" spans="1:11" ht="16.5" customHeight="1">
      <c r="A66" s="28" t="s">
        <v>26</v>
      </c>
      <c r="B66" s="29"/>
      <c r="C66" s="30"/>
      <c r="D66" s="31" t="s">
        <v>27</v>
      </c>
      <c r="E66" s="13">
        <f aca="true" t="shared" si="39" ref="E66:J66">SUM(E67,E70,)</f>
        <v>43000</v>
      </c>
      <c r="F66" s="13">
        <f t="shared" si="39"/>
        <v>0</v>
      </c>
      <c r="G66" s="13">
        <f t="shared" si="39"/>
        <v>43000</v>
      </c>
      <c r="H66" s="13">
        <f t="shared" si="39"/>
        <v>0</v>
      </c>
      <c r="I66" s="13">
        <f t="shared" si="39"/>
        <v>0</v>
      </c>
      <c r="J66" s="13">
        <f t="shared" si="39"/>
        <v>0</v>
      </c>
      <c r="K66" s="45">
        <f t="shared" si="32"/>
        <v>0</v>
      </c>
    </row>
    <row r="67" spans="1:11" ht="16.5" customHeight="1">
      <c r="A67" s="32"/>
      <c r="B67" s="33" t="s">
        <v>28</v>
      </c>
      <c r="C67" s="34"/>
      <c r="D67" s="16" t="s">
        <v>29</v>
      </c>
      <c r="E67" s="17">
        <f aca="true" t="shared" si="40" ref="E67:J67">SUM(E68)</f>
        <v>3000</v>
      </c>
      <c r="F67" s="17">
        <f t="shared" si="40"/>
        <v>0</v>
      </c>
      <c r="G67" s="17">
        <f t="shared" si="40"/>
        <v>3000</v>
      </c>
      <c r="H67" s="17">
        <f t="shared" si="40"/>
        <v>0</v>
      </c>
      <c r="I67" s="17">
        <f t="shared" si="40"/>
        <v>0</v>
      </c>
      <c r="J67" s="17">
        <f t="shared" si="40"/>
        <v>0</v>
      </c>
      <c r="K67" s="46">
        <f t="shared" si="32"/>
        <v>0</v>
      </c>
    </row>
    <row r="68" spans="1:11" ht="46.5" customHeight="1">
      <c r="A68" s="78"/>
      <c r="B68" s="79"/>
      <c r="C68" s="80" t="s">
        <v>47</v>
      </c>
      <c r="D68" s="72" t="s">
        <v>90</v>
      </c>
      <c r="E68" s="73">
        <f aca="true" t="shared" si="41" ref="E68:J68">SUM(E69:E69)</f>
        <v>3000</v>
      </c>
      <c r="F68" s="73">
        <f t="shared" si="41"/>
        <v>0</v>
      </c>
      <c r="G68" s="73">
        <f t="shared" si="41"/>
        <v>3000</v>
      </c>
      <c r="H68" s="73">
        <f t="shared" si="41"/>
        <v>0</v>
      </c>
      <c r="I68" s="73">
        <f t="shared" si="41"/>
        <v>0</v>
      </c>
      <c r="J68" s="73">
        <f t="shared" si="41"/>
        <v>0</v>
      </c>
      <c r="K68" s="74">
        <f t="shared" si="32"/>
        <v>0</v>
      </c>
    </row>
    <row r="69" spans="1:11" s="47" customFormat="1" ht="17.25" customHeight="1">
      <c r="A69" s="81"/>
      <c r="B69" s="64"/>
      <c r="C69" s="65"/>
      <c r="D69" s="69" t="s">
        <v>84</v>
      </c>
      <c r="E69" s="66">
        <v>3000</v>
      </c>
      <c r="F69" s="66">
        <f>G69-E69</f>
        <v>0</v>
      </c>
      <c r="G69" s="67">
        <v>3000</v>
      </c>
      <c r="H69" s="66">
        <v>0</v>
      </c>
      <c r="I69" s="66">
        <v>0</v>
      </c>
      <c r="J69" s="66">
        <f>H69+I69</f>
        <v>0</v>
      </c>
      <c r="K69" s="68">
        <f t="shared" si="32"/>
        <v>0</v>
      </c>
    </row>
    <row r="70" spans="1:11" ht="16.5" customHeight="1">
      <c r="A70" s="104"/>
      <c r="B70" s="103" t="s">
        <v>36</v>
      </c>
      <c r="C70" s="34"/>
      <c r="D70" s="16" t="s">
        <v>37</v>
      </c>
      <c r="E70" s="17">
        <f aca="true" t="shared" si="42" ref="E70:J70">SUM(E71,E73)</f>
        <v>40000</v>
      </c>
      <c r="F70" s="17">
        <f t="shared" si="42"/>
        <v>0</v>
      </c>
      <c r="G70" s="17">
        <f t="shared" si="42"/>
        <v>40000</v>
      </c>
      <c r="H70" s="17">
        <f t="shared" si="42"/>
        <v>0</v>
      </c>
      <c r="I70" s="17">
        <f t="shared" si="42"/>
        <v>0</v>
      </c>
      <c r="J70" s="17">
        <f t="shared" si="42"/>
        <v>0</v>
      </c>
      <c r="K70" s="46">
        <f t="shared" si="32"/>
        <v>0</v>
      </c>
    </row>
    <row r="71" spans="1:11" ht="46.5" customHeight="1">
      <c r="A71" s="78"/>
      <c r="B71" s="79"/>
      <c r="C71" s="80" t="s">
        <v>38</v>
      </c>
      <c r="D71" s="72" t="s">
        <v>39</v>
      </c>
      <c r="E71" s="73">
        <f aca="true" t="shared" si="43" ref="E71:J71">SUM(E72:E72)</f>
        <v>20000</v>
      </c>
      <c r="F71" s="73">
        <f t="shared" si="43"/>
        <v>0</v>
      </c>
      <c r="G71" s="73">
        <f t="shared" si="43"/>
        <v>20000</v>
      </c>
      <c r="H71" s="73">
        <f t="shared" si="43"/>
        <v>0</v>
      </c>
      <c r="I71" s="73">
        <f t="shared" si="43"/>
        <v>0</v>
      </c>
      <c r="J71" s="73">
        <f t="shared" si="43"/>
        <v>0</v>
      </c>
      <c r="K71" s="74">
        <f t="shared" si="32"/>
        <v>0</v>
      </c>
    </row>
    <row r="72" spans="1:11" s="47" customFormat="1" ht="27.75" customHeight="1">
      <c r="A72" s="81"/>
      <c r="B72" s="82"/>
      <c r="C72" s="83"/>
      <c r="D72" s="69" t="s">
        <v>118</v>
      </c>
      <c r="E72" s="66">
        <v>20000</v>
      </c>
      <c r="F72" s="66">
        <f>G72-E72</f>
        <v>0</v>
      </c>
      <c r="G72" s="67">
        <v>20000</v>
      </c>
      <c r="H72" s="66">
        <v>0</v>
      </c>
      <c r="I72" s="66">
        <v>0</v>
      </c>
      <c r="J72" s="66">
        <f>H72+I72</f>
        <v>0</v>
      </c>
      <c r="K72" s="68">
        <f t="shared" si="32"/>
        <v>0</v>
      </c>
    </row>
    <row r="73" spans="1:11" ht="46.5" customHeight="1">
      <c r="A73" s="106"/>
      <c r="B73" s="105"/>
      <c r="C73" s="101" t="s">
        <v>52</v>
      </c>
      <c r="D73" s="72" t="s">
        <v>53</v>
      </c>
      <c r="E73" s="87">
        <f aca="true" t="shared" si="44" ref="E73:J73">SUM(E74)</f>
        <v>20000</v>
      </c>
      <c r="F73" s="87">
        <f t="shared" si="44"/>
        <v>0</v>
      </c>
      <c r="G73" s="87">
        <f t="shared" si="44"/>
        <v>20000</v>
      </c>
      <c r="H73" s="87">
        <f t="shared" si="44"/>
        <v>0</v>
      </c>
      <c r="I73" s="87">
        <f t="shared" si="44"/>
        <v>0</v>
      </c>
      <c r="J73" s="87">
        <f t="shared" si="44"/>
        <v>0</v>
      </c>
      <c r="K73" s="68">
        <f t="shared" si="32"/>
        <v>0</v>
      </c>
    </row>
    <row r="74" spans="1:11" s="47" customFormat="1" ht="27" customHeight="1">
      <c r="A74" s="63"/>
      <c r="B74" s="64"/>
      <c r="C74" s="93"/>
      <c r="D74" s="69" t="s">
        <v>76</v>
      </c>
      <c r="E74" s="66">
        <v>20000</v>
      </c>
      <c r="F74" s="66">
        <f>G74-E74</f>
        <v>0</v>
      </c>
      <c r="G74" s="67">
        <v>20000</v>
      </c>
      <c r="H74" s="66">
        <v>0</v>
      </c>
      <c r="I74" s="66">
        <v>0</v>
      </c>
      <c r="J74" s="66">
        <f>H74+I74</f>
        <v>0</v>
      </c>
      <c r="K74" s="68">
        <f t="shared" si="32"/>
        <v>0</v>
      </c>
    </row>
    <row r="75" spans="1:11" s="51" customFormat="1" ht="16.5" customHeight="1">
      <c r="A75" s="36" t="s">
        <v>40</v>
      </c>
      <c r="B75" s="36"/>
      <c r="C75" s="37"/>
      <c r="D75" s="31" t="s">
        <v>51</v>
      </c>
      <c r="E75" s="38">
        <f aca="true" t="shared" si="45" ref="E75:J75">E76</f>
        <v>135000</v>
      </c>
      <c r="F75" s="38">
        <f t="shared" si="45"/>
        <v>0</v>
      </c>
      <c r="G75" s="50">
        <f t="shared" si="45"/>
        <v>135000</v>
      </c>
      <c r="H75" s="38">
        <f t="shared" si="45"/>
        <v>108000</v>
      </c>
      <c r="I75" s="38">
        <f t="shared" si="45"/>
        <v>0</v>
      </c>
      <c r="J75" s="38">
        <f t="shared" si="45"/>
        <v>108000</v>
      </c>
      <c r="K75" s="45">
        <f aca="true" t="shared" si="46" ref="K75:K82">J75/G75</f>
        <v>0.8</v>
      </c>
    </row>
    <row r="76" spans="1:11" s="51" customFormat="1" ht="16.5" customHeight="1">
      <c r="A76" s="39"/>
      <c r="B76" s="40" t="s">
        <v>41</v>
      </c>
      <c r="C76" s="40"/>
      <c r="D76" s="35" t="s">
        <v>94</v>
      </c>
      <c r="E76" s="41">
        <f aca="true" t="shared" si="47" ref="E76:J76">SUM(E77)</f>
        <v>135000</v>
      </c>
      <c r="F76" s="41">
        <f t="shared" si="47"/>
        <v>0</v>
      </c>
      <c r="G76" s="41">
        <f t="shared" si="47"/>
        <v>135000</v>
      </c>
      <c r="H76" s="41">
        <f t="shared" si="47"/>
        <v>108000</v>
      </c>
      <c r="I76" s="41">
        <f t="shared" si="47"/>
        <v>0</v>
      </c>
      <c r="J76" s="41">
        <f t="shared" si="47"/>
        <v>108000</v>
      </c>
      <c r="K76" s="52">
        <f t="shared" si="46"/>
        <v>0.8</v>
      </c>
    </row>
    <row r="77" spans="1:11" ht="46.5" customHeight="1">
      <c r="A77" s="70"/>
      <c r="B77" s="70"/>
      <c r="C77" s="71" t="s">
        <v>47</v>
      </c>
      <c r="D77" s="72" t="s">
        <v>90</v>
      </c>
      <c r="E77" s="73">
        <f aca="true" t="shared" si="48" ref="E77:J77">SUM(E78:E82)</f>
        <v>135000</v>
      </c>
      <c r="F77" s="73">
        <f t="shared" si="48"/>
        <v>0</v>
      </c>
      <c r="G77" s="73">
        <f t="shared" si="48"/>
        <v>135000</v>
      </c>
      <c r="H77" s="73">
        <f t="shared" si="48"/>
        <v>108000</v>
      </c>
      <c r="I77" s="73">
        <f t="shared" si="48"/>
        <v>0</v>
      </c>
      <c r="J77" s="73">
        <f t="shared" si="48"/>
        <v>108000</v>
      </c>
      <c r="K77" s="74">
        <f t="shared" si="46"/>
        <v>0.8</v>
      </c>
    </row>
    <row r="78" spans="1:11" s="54" customFormat="1" ht="17.25" customHeight="1">
      <c r="A78" s="53"/>
      <c r="B78" s="53"/>
      <c r="C78" s="26"/>
      <c r="D78" s="27" t="s">
        <v>72</v>
      </c>
      <c r="E78" s="24">
        <v>0</v>
      </c>
      <c r="F78" s="24">
        <f>G78-E78</f>
        <v>10000</v>
      </c>
      <c r="G78" s="48">
        <v>10000</v>
      </c>
      <c r="H78" s="24">
        <v>10000</v>
      </c>
      <c r="I78" s="24">
        <v>0</v>
      </c>
      <c r="J78" s="24">
        <f>H78+I78</f>
        <v>10000</v>
      </c>
      <c r="K78" s="49">
        <f t="shared" si="46"/>
        <v>1</v>
      </c>
    </row>
    <row r="79" spans="1:11" s="54" customFormat="1" ht="17.25" customHeight="1">
      <c r="A79" s="115"/>
      <c r="B79" s="115"/>
      <c r="C79" s="115"/>
      <c r="D79" s="27" t="s">
        <v>73</v>
      </c>
      <c r="E79" s="24">
        <v>0</v>
      </c>
      <c r="F79" s="24">
        <f>G79-E79</f>
        <v>31000</v>
      </c>
      <c r="G79" s="48">
        <v>31000</v>
      </c>
      <c r="H79" s="24">
        <v>31000</v>
      </c>
      <c r="I79" s="24">
        <v>0</v>
      </c>
      <c r="J79" s="24">
        <f>H79+I79</f>
        <v>31000</v>
      </c>
      <c r="K79" s="49">
        <f t="shared" si="46"/>
        <v>1</v>
      </c>
    </row>
    <row r="80" spans="1:11" s="54" customFormat="1" ht="17.25" customHeight="1">
      <c r="A80" s="53"/>
      <c r="B80" s="53"/>
      <c r="C80" s="53"/>
      <c r="D80" s="27" t="s">
        <v>74</v>
      </c>
      <c r="E80" s="24">
        <v>0</v>
      </c>
      <c r="F80" s="24">
        <f>G80-E80</f>
        <v>26000</v>
      </c>
      <c r="G80" s="48">
        <v>26000</v>
      </c>
      <c r="H80" s="24">
        <v>26000</v>
      </c>
      <c r="I80" s="24">
        <v>0</v>
      </c>
      <c r="J80" s="24">
        <f>H80+I80</f>
        <v>26000</v>
      </c>
      <c r="K80" s="49">
        <f t="shared" si="46"/>
        <v>1</v>
      </c>
    </row>
    <row r="81" spans="1:11" s="54" customFormat="1" ht="17.25" customHeight="1">
      <c r="A81" s="53"/>
      <c r="B81" s="53"/>
      <c r="C81" s="53"/>
      <c r="D81" s="27" t="s">
        <v>75</v>
      </c>
      <c r="E81" s="24">
        <v>0</v>
      </c>
      <c r="F81" s="24">
        <f>G81-E81</f>
        <v>41000</v>
      </c>
      <c r="G81" s="48">
        <v>41000</v>
      </c>
      <c r="H81" s="24">
        <v>41000</v>
      </c>
      <c r="I81" s="24">
        <v>0</v>
      </c>
      <c r="J81" s="24">
        <f>H81+I81</f>
        <v>41000</v>
      </c>
      <c r="K81" s="49">
        <f>J81/G81</f>
        <v>1</v>
      </c>
    </row>
    <row r="82" spans="1:11" s="54" customFormat="1" ht="17.25" customHeight="1">
      <c r="A82" s="53"/>
      <c r="B82" s="53"/>
      <c r="C82" s="60"/>
      <c r="D82" s="27" t="s">
        <v>84</v>
      </c>
      <c r="E82" s="24">
        <v>135000</v>
      </c>
      <c r="F82" s="24">
        <f>G82-E82</f>
        <v>-108000</v>
      </c>
      <c r="G82" s="48">
        <v>27000</v>
      </c>
      <c r="H82" s="24">
        <v>0</v>
      </c>
      <c r="I82" s="24">
        <v>0</v>
      </c>
      <c r="J82" s="24">
        <f>H82+I82</f>
        <v>0</v>
      </c>
      <c r="K82" s="49">
        <f t="shared" si="46"/>
        <v>0</v>
      </c>
    </row>
    <row r="83" spans="1:11" ht="5.25" customHeight="1">
      <c r="A83" s="137"/>
      <c r="B83" s="137"/>
      <c r="C83" s="137"/>
      <c r="D83" s="118"/>
      <c r="E83" s="118"/>
      <c r="F83" s="118"/>
      <c r="G83" s="118"/>
      <c r="H83" s="56"/>
      <c r="I83" s="56"/>
      <c r="J83" s="56"/>
      <c r="K83" s="56"/>
    </row>
    <row r="84" spans="1:11" s="61" customFormat="1" ht="31.5" customHeight="1">
      <c r="A84" s="119" t="s">
        <v>66</v>
      </c>
      <c r="B84" s="120"/>
      <c r="C84" s="120"/>
      <c r="D84" s="121"/>
      <c r="E84" s="42">
        <f aca="true" t="shared" si="49" ref="E84:J84">SUM(E6,E36)</f>
        <v>2086500</v>
      </c>
      <c r="F84" s="42">
        <f t="shared" si="49"/>
        <v>-520886</v>
      </c>
      <c r="G84" s="42">
        <f t="shared" si="49"/>
        <v>1565614</v>
      </c>
      <c r="H84" s="42">
        <f t="shared" si="49"/>
        <v>1211630.4100000001</v>
      </c>
      <c r="I84" s="42">
        <f t="shared" si="49"/>
        <v>32000</v>
      </c>
      <c r="J84" s="42">
        <f t="shared" si="49"/>
        <v>1243630.4100000001</v>
      </c>
      <c r="K84" s="58">
        <f>J84/G84</f>
        <v>0.7943403738086144</v>
      </c>
    </row>
    <row r="85" ht="12.75">
      <c r="A85" s="3" t="s">
        <v>55</v>
      </c>
    </row>
    <row r="86" spans="1:11" ht="16.5" customHeight="1">
      <c r="A86" s="59"/>
      <c r="B86" s="132" t="s">
        <v>67</v>
      </c>
      <c r="C86" s="133"/>
      <c r="D86" s="134"/>
      <c r="E86" s="17">
        <f aca="true" t="shared" si="50" ref="E86:J86">SUM(E87:E92)</f>
        <v>1256500</v>
      </c>
      <c r="F86" s="17">
        <f t="shared" si="50"/>
        <v>-320886</v>
      </c>
      <c r="G86" s="17">
        <f t="shared" si="50"/>
        <v>935614</v>
      </c>
      <c r="H86" s="17">
        <f t="shared" si="50"/>
        <v>853630.41</v>
      </c>
      <c r="I86" s="17">
        <f t="shared" si="50"/>
        <v>0</v>
      </c>
      <c r="J86" s="17">
        <f t="shared" si="50"/>
        <v>853630.41</v>
      </c>
      <c r="K86" s="46">
        <f aca="true" t="shared" si="51" ref="K86:K97">J86/G86</f>
        <v>0.9123745583114404</v>
      </c>
    </row>
    <row r="87" spans="1:11" ht="27" customHeight="1">
      <c r="A87" s="14"/>
      <c r="B87" s="14"/>
      <c r="C87" s="18" t="s">
        <v>42</v>
      </c>
      <c r="D87" s="19" t="s">
        <v>43</v>
      </c>
      <c r="E87" s="20">
        <f aca="true" t="shared" si="52" ref="E87:J87">E30+E34</f>
        <v>65000</v>
      </c>
      <c r="F87" s="20">
        <f t="shared" si="52"/>
        <v>15000</v>
      </c>
      <c r="G87" s="20">
        <f t="shared" si="52"/>
        <v>80000</v>
      </c>
      <c r="H87" s="20">
        <f t="shared" si="52"/>
        <v>70022.41</v>
      </c>
      <c r="I87" s="20">
        <f t="shared" si="52"/>
        <v>0</v>
      </c>
      <c r="J87" s="20">
        <f t="shared" si="52"/>
        <v>70022.41</v>
      </c>
      <c r="K87" s="44">
        <f t="shared" si="51"/>
        <v>0.8752801250000001</v>
      </c>
    </row>
    <row r="88" spans="1:11" ht="46.5" customHeight="1">
      <c r="A88" s="14"/>
      <c r="B88" s="14"/>
      <c r="C88" s="18" t="s">
        <v>47</v>
      </c>
      <c r="D88" s="19" t="s">
        <v>90</v>
      </c>
      <c r="E88" s="20">
        <f aca="true" t="shared" si="53" ref="E88:J88">E50+E53+E61+E68+E77</f>
        <v>234000</v>
      </c>
      <c r="F88" s="20">
        <f t="shared" si="53"/>
        <v>0</v>
      </c>
      <c r="G88" s="20">
        <f t="shared" si="53"/>
        <v>234000</v>
      </c>
      <c r="H88" s="20">
        <f t="shared" si="53"/>
        <v>181994</v>
      </c>
      <c r="I88" s="20">
        <f t="shared" si="53"/>
        <v>0</v>
      </c>
      <c r="J88" s="20">
        <f t="shared" si="53"/>
        <v>181994</v>
      </c>
      <c r="K88" s="44">
        <f t="shared" si="51"/>
        <v>0.7777521367521367</v>
      </c>
    </row>
    <row r="89" spans="1:11" ht="16.5" customHeight="1">
      <c r="A89" s="14"/>
      <c r="B89" s="14"/>
      <c r="C89" s="18" t="s">
        <v>32</v>
      </c>
      <c r="D89" s="19" t="s">
        <v>33</v>
      </c>
      <c r="E89" s="20">
        <f aca="true" t="shared" si="54" ref="E89:J89">E10+E13</f>
        <v>930000</v>
      </c>
      <c r="F89" s="20">
        <f t="shared" si="54"/>
        <v>-385886</v>
      </c>
      <c r="G89" s="20">
        <f t="shared" si="54"/>
        <v>544114</v>
      </c>
      <c r="H89" s="20">
        <f t="shared" si="54"/>
        <v>544114</v>
      </c>
      <c r="I89" s="20">
        <f t="shared" si="54"/>
        <v>0</v>
      </c>
      <c r="J89" s="20">
        <f t="shared" si="54"/>
        <v>544114</v>
      </c>
      <c r="K89" s="44">
        <f t="shared" si="51"/>
        <v>1</v>
      </c>
    </row>
    <row r="90" spans="1:11" ht="46.5" customHeight="1">
      <c r="A90" s="14"/>
      <c r="B90" s="14"/>
      <c r="C90" s="18" t="s">
        <v>38</v>
      </c>
      <c r="D90" s="19" t="s">
        <v>39</v>
      </c>
      <c r="E90" s="20">
        <f aca="true" t="shared" si="55" ref="E90:J90">E71</f>
        <v>20000</v>
      </c>
      <c r="F90" s="20">
        <f t="shared" si="55"/>
        <v>0</v>
      </c>
      <c r="G90" s="20">
        <f t="shared" si="55"/>
        <v>20000</v>
      </c>
      <c r="H90" s="20">
        <f t="shared" si="55"/>
        <v>0</v>
      </c>
      <c r="I90" s="20">
        <f t="shared" si="55"/>
        <v>0</v>
      </c>
      <c r="J90" s="20">
        <f t="shared" si="55"/>
        <v>0</v>
      </c>
      <c r="K90" s="44">
        <f t="shared" si="51"/>
        <v>0</v>
      </c>
    </row>
    <row r="91" spans="1:11" ht="46.5" customHeight="1">
      <c r="A91" s="14"/>
      <c r="B91" s="14"/>
      <c r="C91" s="80" t="s">
        <v>120</v>
      </c>
      <c r="D91" s="72" t="s">
        <v>122</v>
      </c>
      <c r="E91" s="20">
        <f aca="true" t="shared" si="56" ref="E91:J91">E22</f>
        <v>0</v>
      </c>
      <c r="F91" s="20">
        <f t="shared" si="56"/>
        <v>50000</v>
      </c>
      <c r="G91" s="20">
        <f t="shared" si="56"/>
        <v>50000</v>
      </c>
      <c r="H91" s="20">
        <f t="shared" si="56"/>
        <v>50000</v>
      </c>
      <c r="I91" s="20">
        <f t="shared" si="56"/>
        <v>0</v>
      </c>
      <c r="J91" s="20">
        <f t="shared" si="56"/>
        <v>50000</v>
      </c>
      <c r="K91" s="44">
        <f t="shared" si="51"/>
        <v>1</v>
      </c>
    </row>
    <row r="92" spans="1:11" ht="27" customHeight="1">
      <c r="A92" s="14"/>
      <c r="B92" s="14"/>
      <c r="C92" s="18" t="s">
        <v>15</v>
      </c>
      <c r="D92" s="19" t="s">
        <v>16</v>
      </c>
      <c r="E92" s="20">
        <f>E44</f>
        <v>7500</v>
      </c>
      <c r="F92" s="20">
        <f>SUM(F44,)</f>
        <v>0</v>
      </c>
      <c r="G92" s="20">
        <f>SUM(G44,)</f>
        <v>7500</v>
      </c>
      <c r="H92" s="20">
        <f>SUM(H44,)</f>
        <v>7500</v>
      </c>
      <c r="I92" s="20">
        <f>SUM(I44,)</f>
        <v>0</v>
      </c>
      <c r="J92" s="20">
        <f>SUM(J44,)</f>
        <v>7500</v>
      </c>
      <c r="K92" s="44">
        <f t="shared" si="51"/>
        <v>1</v>
      </c>
    </row>
    <row r="93" spans="1:11" ht="16.5" customHeight="1">
      <c r="A93" s="14"/>
      <c r="B93" s="132" t="s">
        <v>68</v>
      </c>
      <c r="C93" s="133"/>
      <c r="D93" s="134"/>
      <c r="E93" s="17">
        <f aca="true" t="shared" si="57" ref="E93:J93">SUM(E94:E97)</f>
        <v>830000</v>
      </c>
      <c r="F93" s="17">
        <f t="shared" si="57"/>
        <v>-200000</v>
      </c>
      <c r="G93" s="17">
        <f t="shared" si="57"/>
        <v>630000</v>
      </c>
      <c r="H93" s="17">
        <f t="shared" si="57"/>
        <v>358000</v>
      </c>
      <c r="I93" s="17">
        <f t="shared" si="57"/>
        <v>32000</v>
      </c>
      <c r="J93" s="17">
        <f t="shared" si="57"/>
        <v>390000</v>
      </c>
      <c r="K93" s="46">
        <f t="shared" si="51"/>
        <v>0.6190476190476191</v>
      </c>
    </row>
    <row r="94" spans="1:11" ht="46.5" customHeight="1">
      <c r="A94" s="14"/>
      <c r="B94" s="14"/>
      <c r="C94" s="18" t="s">
        <v>109</v>
      </c>
      <c r="D94" s="62" t="s">
        <v>105</v>
      </c>
      <c r="E94" s="20">
        <f aca="true" t="shared" si="58" ref="E94:J94">E26</f>
        <v>10000</v>
      </c>
      <c r="F94" s="20">
        <f t="shared" si="58"/>
        <v>0</v>
      </c>
      <c r="G94" s="20">
        <f t="shared" si="58"/>
        <v>10000</v>
      </c>
      <c r="H94" s="20">
        <f t="shared" si="58"/>
        <v>0</v>
      </c>
      <c r="I94" s="20">
        <f t="shared" si="58"/>
        <v>0</v>
      </c>
      <c r="J94" s="20">
        <f t="shared" si="58"/>
        <v>0</v>
      </c>
      <c r="K94" s="44">
        <f t="shared" si="51"/>
        <v>0</v>
      </c>
    </row>
    <row r="95" spans="1:11" ht="46.5" customHeight="1">
      <c r="A95" s="14"/>
      <c r="B95" s="14"/>
      <c r="C95" s="102" t="s">
        <v>46</v>
      </c>
      <c r="D95" s="19" t="s">
        <v>92</v>
      </c>
      <c r="E95" s="20">
        <f aca="true" t="shared" si="59" ref="E95:J95">E40+E58+E64</f>
        <v>500000</v>
      </c>
      <c r="F95" s="20">
        <f t="shared" si="59"/>
        <v>100000</v>
      </c>
      <c r="G95" s="20">
        <f t="shared" si="59"/>
        <v>600000</v>
      </c>
      <c r="H95" s="20">
        <f t="shared" si="59"/>
        <v>358000</v>
      </c>
      <c r="I95" s="20">
        <f t="shared" si="59"/>
        <v>32000</v>
      </c>
      <c r="J95" s="20">
        <f t="shared" si="59"/>
        <v>390000</v>
      </c>
      <c r="K95" s="44">
        <f t="shared" si="51"/>
        <v>0.65</v>
      </c>
    </row>
    <row r="96" spans="1:11" ht="46.5" customHeight="1">
      <c r="A96" s="104"/>
      <c r="B96" s="104"/>
      <c r="C96" s="107" t="s">
        <v>49</v>
      </c>
      <c r="D96" s="19" t="s">
        <v>50</v>
      </c>
      <c r="E96" s="20">
        <f aca="true" t="shared" si="60" ref="E96:J96">E18</f>
        <v>300000</v>
      </c>
      <c r="F96" s="20">
        <f t="shared" si="60"/>
        <v>-300000</v>
      </c>
      <c r="G96" s="20">
        <f t="shared" si="60"/>
        <v>0</v>
      </c>
      <c r="H96" s="20">
        <f t="shared" si="60"/>
        <v>0</v>
      </c>
      <c r="I96" s="20">
        <f t="shared" si="60"/>
        <v>0</v>
      </c>
      <c r="J96" s="20">
        <f t="shared" si="60"/>
        <v>0</v>
      </c>
      <c r="K96" s="44"/>
    </row>
    <row r="97" spans="1:11" ht="46.5" customHeight="1">
      <c r="A97" s="112"/>
      <c r="B97" s="112"/>
      <c r="C97" s="102" t="s">
        <v>52</v>
      </c>
      <c r="D97" s="113" t="s">
        <v>53</v>
      </c>
      <c r="E97" s="114">
        <f aca="true" t="shared" si="61" ref="E97:J97">E73</f>
        <v>20000</v>
      </c>
      <c r="F97" s="114">
        <f t="shared" si="61"/>
        <v>0</v>
      </c>
      <c r="G97" s="114">
        <f t="shared" si="61"/>
        <v>20000</v>
      </c>
      <c r="H97" s="114">
        <f t="shared" si="61"/>
        <v>0</v>
      </c>
      <c r="I97" s="114">
        <f t="shared" si="61"/>
        <v>0</v>
      </c>
      <c r="J97" s="114">
        <f t="shared" si="61"/>
        <v>0</v>
      </c>
      <c r="K97" s="44">
        <f t="shared" si="51"/>
        <v>0</v>
      </c>
    </row>
    <row r="100" spans="5:10" ht="12.75">
      <c r="E100" s="4"/>
      <c r="F100" s="4"/>
      <c r="G100" s="4"/>
      <c r="H100" s="4"/>
      <c r="I100" s="4"/>
      <c r="J100" s="4"/>
    </row>
    <row r="102" spans="5:10" ht="12.75">
      <c r="E102" s="4"/>
      <c r="F102" s="4"/>
      <c r="G102" s="4"/>
      <c r="H102" s="4"/>
      <c r="I102" s="4"/>
      <c r="J102" s="4"/>
    </row>
    <row r="104" spans="4:10" ht="12.75">
      <c r="D104" s="1"/>
      <c r="E104" s="2"/>
      <c r="F104" s="2"/>
      <c r="G104" s="2"/>
      <c r="H104" s="2"/>
      <c r="I104" s="2"/>
      <c r="J104" s="2"/>
    </row>
    <row r="105" spans="4:10" ht="12.75">
      <c r="D105" s="1"/>
      <c r="E105" s="4"/>
      <c r="F105" s="4"/>
      <c r="G105" s="4"/>
      <c r="H105" s="4"/>
      <c r="I105" s="4"/>
      <c r="J105" s="4"/>
    </row>
    <row r="106" spans="4:10" ht="12.75">
      <c r="D106" s="1"/>
      <c r="E106" s="4"/>
      <c r="F106" s="4"/>
      <c r="G106" s="4"/>
      <c r="H106" s="4"/>
      <c r="I106" s="4"/>
      <c r="J106" s="4"/>
    </row>
    <row r="107" spans="4:10" s="7" customFormat="1" ht="12.75">
      <c r="D107" s="5"/>
      <c r="E107" s="6"/>
      <c r="F107" s="6"/>
      <c r="G107" s="6"/>
      <c r="H107" s="6"/>
      <c r="I107" s="6"/>
      <c r="J107" s="6"/>
    </row>
    <row r="108" spans="4:10" s="7" customFormat="1" ht="12.75">
      <c r="D108" s="5"/>
      <c r="E108" s="6"/>
      <c r="F108" s="6"/>
      <c r="G108" s="6"/>
      <c r="H108" s="6"/>
      <c r="I108" s="6"/>
      <c r="J108" s="6"/>
    </row>
    <row r="109" spans="5:10" ht="12.75">
      <c r="E109" s="2"/>
      <c r="F109" s="2"/>
      <c r="G109" s="2"/>
      <c r="H109" s="2"/>
      <c r="I109" s="2"/>
      <c r="J109" s="2"/>
    </row>
    <row r="110" spans="5:10" ht="12.75">
      <c r="E110" s="2"/>
      <c r="F110" s="2"/>
      <c r="G110" s="2"/>
      <c r="H110" s="2"/>
      <c r="I110" s="2"/>
      <c r="J110" s="2"/>
    </row>
  </sheetData>
  <sheetProtection/>
  <autoFilter ref="A4:K82"/>
  <mergeCells count="12">
    <mergeCell ref="A1:K1"/>
    <mergeCell ref="B93:D93"/>
    <mergeCell ref="B86:D86"/>
    <mergeCell ref="A36:D36"/>
    <mergeCell ref="A37:D37"/>
    <mergeCell ref="A83:C83"/>
    <mergeCell ref="D83:G83"/>
    <mergeCell ref="A84:D84"/>
    <mergeCell ref="A2:K2"/>
    <mergeCell ref="A7:D7"/>
    <mergeCell ref="A6:D6"/>
    <mergeCell ref="A15:D15"/>
  </mergeCells>
  <printOptions horizontalCentered="1"/>
  <pageMargins left="0.984251968503937" right="0.7086614173228346" top="0.7480314960629921" bottom="0.7480314960629921" header="0.31496062992125984" footer="0.31496062992125984"/>
  <pageSetup firstPageNumber="41" useFirstPageNumber="1"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Bogna Kaźmierczak</cp:lastModifiedBy>
  <cp:lastPrinted>2021-03-11T12:36:43Z</cp:lastPrinted>
  <dcterms:created xsi:type="dcterms:W3CDTF">2020-02-04T18:40:59Z</dcterms:created>
  <dcterms:modified xsi:type="dcterms:W3CDTF">2021-03-31T12:36:37Z</dcterms:modified>
  <cp:category/>
  <cp:version/>
  <cp:contentType/>
  <cp:contentStatus/>
</cp:coreProperties>
</file>