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_FilterDatabase" localSheetId="0" hidden="1">'31.12.2020'!$A$4:$K$108</definedName>
    <definedName name="_xlnm.Print_Titles" localSheetId="0">'31.12.2020'!$5:$5</definedName>
  </definedNames>
  <calcPr fullCalcOnLoad="1"/>
</workbook>
</file>

<file path=xl/sharedStrings.xml><?xml version="1.0" encoding="utf-8"?>
<sst xmlns="http://schemas.openxmlformats.org/spreadsheetml/2006/main" count="218" uniqueCount="150">
  <si>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</si>
  <si>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</si>
  <si>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</si>
  <si>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</si>
  <si>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</si>
  <si>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</si>
  <si>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</si>
  <si>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</si>
  <si>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</si>
  <si>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01095</t>
  </si>
  <si>
    <t>Pozostała działalność</t>
  </si>
  <si>
    <t>600</t>
  </si>
  <si>
    <t>Transport i łączność</t>
  </si>
  <si>
    <t>60014</t>
  </si>
  <si>
    <t>Drogi publiczne powiatowe</t>
  </si>
  <si>
    <t>60016</t>
  </si>
  <si>
    <t>Drogi publiczne gminne</t>
  </si>
  <si>
    <t>6060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</si>
  <si>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</si>
  <si>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</si>
  <si>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</si>
  <si>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</si>
  <si>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</si>
  <si>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</si>
  <si>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</si>
  <si>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</si>
  <si>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</si>
  <si>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758</t>
  </si>
  <si>
    <t>Różne rozliczenia</t>
  </si>
  <si>
    <t>75818</t>
  </si>
  <si>
    <t>Rezerwy ogólne i celowe</t>
  </si>
  <si>
    <t>6800</t>
  </si>
  <si>
    <t>Rezerwy na inwestycje i zakupy inwestycyjne</t>
  </si>
  <si>
    <t>801</t>
  </si>
  <si>
    <t>Oświata i wychowanie</t>
  </si>
  <si>
    <t>80195</t>
  </si>
  <si>
    <t>851</t>
  </si>
  <si>
    <t>Ochrona zdrowia</t>
  </si>
  <si>
    <t>854</t>
  </si>
  <si>
    <t>Edukacyjna opieka wychowawcza</t>
  </si>
  <si>
    <t>85417</t>
  </si>
  <si>
    <t>Szkolne schroniska młodzieżowe</t>
  </si>
  <si>
    <t>900</t>
  </si>
  <si>
    <t>Gospodarka komunalna i ochrona środowiska</t>
  </si>
  <si>
    <t>90015</t>
  </si>
  <si>
    <t>Oświetlenie ulic, placów i dróg</t>
  </si>
  <si>
    <t>90095</t>
  </si>
  <si>
    <t>921</t>
  </si>
  <si>
    <t>Kultura i ochrona dziedzictwa narodowego</t>
  </si>
  <si>
    <t>92120</t>
  </si>
  <si>
    <t>Ochrona zabytków i opieka nad zabytkami</t>
  </si>
  <si>
    <t>90001</t>
  </si>
  <si>
    <t>Gospodarka ściekowa i ochrona wód</t>
  </si>
  <si>
    <t>6230</t>
  </si>
  <si>
    <t>Dotacje celowe z budżetu na finansowanie lub dofinansowanie kosztów realizacji inwestycji i zakupów inwestycyjnych jednostek nie zaliczanych do sektora finansów publicznych</t>
  </si>
  <si>
    <t>6300</t>
  </si>
  <si>
    <t>Dotacja celowa na pomoc finansową udzielaną między jednostkami samorządu terytorialnego na dofinansowanie własnych zadań inwestycyjnych i zakupów inwestycyjnych</t>
  </si>
  <si>
    <t>6570</t>
  </si>
  <si>
    <t>Dotacje celowe przekazane z budżetu na finansowanie lub dofinansowanie zadań inwestycyjnych obiektów zabytkowych jednostkom niezaliczanym do sektora finansów publicznych</t>
  </si>
  <si>
    <t>% wykonania</t>
  </si>
  <si>
    <t>w tym:</t>
  </si>
  <si>
    <t>a) inwestycje i zakupy inwestycyjne ze środków własnych</t>
  </si>
  <si>
    <t>1</t>
  </si>
  <si>
    <t>2</t>
  </si>
  <si>
    <t>3</t>
  </si>
  <si>
    <t>4</t>
  </si>
  <si>
    <t>5</t>
  </si>
  <si>
    <t>6</t>
  </si>
  <si>
    <t>7</t>
  </si>
  <si>
    <t>Wydatki inwestycyjne jednostek budżetowych, z tego:</t>
  </si>
  <si>
    <t>Dotacje na dofinansowanie budowy przydomowych oczyszczalni ścieków - tereny wiejskie</t>
  </si>
  <si>
    <t>Rewitalizacja centrum Osiecznej</t>
  </si>
  <si>
    <t>Wykup gruntów</t>
  </si>
  <si>
    <t>Wydatki majątkowe ogółem</t>
  </si>
  <si>
    <t>Zakup wyposażenia, w tym wartości niematerialnych i prawnych na potrzeby Urzędu Miasta i Gminy</t>
  </si>
  <si>
    <t>Dotacje na dofinansowanie budowy przydomowych oczyszczalni ścieków - tereny miejskie</t>
  </si>
  <si>
    <t>Dotacje celowe na sfinansowanie lub dofinansowanie zadań inwestycyjnych przy zabytkach</t>
  </si>
  <si>
    <t>Zmiany w ciągu roku</t>
  </si>
  <si>
    <t>Wydatki niewygasające</t>
  </si>
  <si>
    <t>8</t>
  </si>
  <si>
    <t>9</t>
  </si>
  <si>
    <t>10</t>
  </si>
  <si>
    <t>11</t>
  </si>
  <si>
    <t>Plan 
po zmianach</t>
  </si>
  <si>
    <t>Wykonanie</t>
  </si>
  <si>
    <t>Wydatki ogółem
(kol.8 + kol.9)</t>
  </si>
  <si>
    <t>Plan 
poczatkowy</t>
  </si>
  <si>
    <t>Rozbudowa sieci wodno-kanalizacyjnej na terenie Gminy</t>
  </si>
  <si>
    <t>Program budowy ścieżek pieszo-rowerowych na terenie Gminy</t>
  </si>
  <si>
    <t>Budowa oraz modernizacja oświetlenia ulicznego na terenie Gminy</t>
  </si>
  <si>
    <t>Załącznik Nr 6</t>
  </si>
  <si>
    <t>85154</t>
  </si>
  <si>
    <t>Przeciwdziałanie alkoholizmowi</t>
  </si>
  <si>
    <t>§</t>
  </si>
  <si>
    <t>c) rezerwa celowa na inwestycje i zakupy inwestycyjne</t>
  </si>
  <si>
    <t>Budowa sieci kanalizacji sanitarnej oraz wodociągowej w m. Łoniewo i Osieczna (Stanisławówka) poza "aglomeracją"</t>
  </si>
  <si>
    <t>Rozbudowa Zespołu Szkół w Świerczynie</t>
  </si>
  <si>
    <t>Modernizacja budynku Szkolnego Schroniska Młodzieżowego "Morena"</t>
  </si>
  <si>
    <t>6057</t>
  </si>
  <si>
    <t>6059</t>
  </si>
  <si>
    <t>6058</t>
  </si>
  <si>
    <t>b) inwestycje i zakupy inwestycyjne na programy finansowane 
     z udziałem środków zewnętrznych</t>
  </si>
  <si>
    <t>Dotacje celowe z budżetu na finansowanie lub dofinansowanie kosztów realizacji inwestycji i zakupów inwestycyjnych jednostek niezaliczanych do sektora finansów publicznych</t>
  </si>
  <si>
    <t>Budowa na terenie Gminy Osieczna dróg dla rowerów w ramach zadania ograniczenie niskiej emisji na terenie Aglomeracji Leszczyńskiej</t>
  </si>
  <si>
    <t>630</t>
  </si>
  <si>
    <t>63003</t>
  </si>
  <si>
    <t>Turystyka</t>
  </si>
  <si>
    <t>Zadania w zakresie upowszechniania turystyki</t>
  </si>
  <si>
    <t>853</t>
  </si>
  <si>
    <t>Pozostałe zadania w zakresie polityki społecznej</t>
  </si>
  <si>
    <t>85395</t>
  </si>
  <si>
    <t>90005</t>
  </si>
  <si>
    <t>Ochrona powietrza atmosferycznego i klimatu</t>
  </si>
  <si>
    <t>Dotacje celowe na dofinansowanie wymiany źródła ciepła</t>
  </si>
  <si>
    <t>Dotacje celowe z budżetu na finansowanie lub dofinansowanie kosztów realizacji inwestycji i zakupów inwestycyjnych innych jednostek sektora finansów publicznych</t>
  </si>
  <si>
    <t>Ścieżka edukacyjno-ekologiczna z wieżą obserwacyjno-widokową służąca monitorowaniu zagrożeń pożarowych instniejącego kompleksu leśnego, a także celom turystyczno-krajoznawczym</t>
  </si>
  <si>
    <t>Pomoc finansowa dla Powiatu Leszczyńskiego na dofinansowanie zadań związanych z poprawą bezpieczeństwa na drogach powiatowych</t>
  </si>
  <si>
    <t>Zakup sprzętu i wyposażenia na potrzeby dróg gminnych</t>
  </si>
  <si>
    <t>85111</t>
  </si>
  <si>
    <t>6220</t>
  </si>
  <si>
    <t>Szpitale ogólne</t>
  </si>
  <si>
    <t>Adaptacja byłego budynku Centrum Kultury i Biblioteki w Osiecznej na Centrum Aktywności Społecznej</t>
  </si>
  <si>
    <t>Przebudowa dróg gminnych</t>
  </si>
  <si>
    <t>855</t>
  </si>
  <si>
    <t>85505</t>
  </si>
  <si>
    <t>Rodzina</t>
  </si>
  <si>
    <t>Tworzenie i finkcjonowanie żłobków</t>
  </si>
  <si>
    <t>Budowa żłobków w Kąkolewie i Osiecznej</t>
  </si>
  <si>
    <t>6010</t>
  </si>
  <si>
    <t>Wydatki na zakup i objęcie akcji i udziałów</t>
  </si>
  <si>
    <t>Zakup i objęcie udziałów w Spółce</t>
  </si>
  <si>
    <t>Rozbudowa sieci wodno-kanalizacyjnej na terenie miasta Osieczna</t>
  </si>
  <si>
    <t>Przebudowa drogi w miejscowości Kąty (Maciejewo) - odcinek od drogi wojewódzkiej nr 432 - Kąty (Maciejewo)</t>
  </si>
  <si>
    <t>Doposażenie istniejących na terenie Gminy placów w elementy zabawowe dla dzieci oraz urządzenia siłowni zewnętrznej</t>
  </si>
  <si>
    <t>Realizacja wydatków majątkowych na dzień 31 grudnia 2020 roku</t>
  </si>
  <si>
    <t>Budowa ujęcia wody na terenie Gminy Osieczna</t>
  </si>
  <si>
    <t>Budowa sieci kanalizacji sanitarnej w Kąkolewie ul. Czereśniowa i Wiśniowa</t>
  </si>
  <si>
    <t>Przebudowa drogi gminnej w miejscowości Kąkolewo - ul. Sosnowa</t>
  </si>
  <si>
    <t>754</t>
  </si>
  <si>
    <t>75411</t>
  </si>
  <si>
    <t>6170</t>
  </si>
  <si>
    <t>Komendy powiatowe Państwowej Straży Pożarnej</t>
  </si>
  <si>
    <t>Bezpieczeństwo publiczne i ochrona przeciwpożarowa</t>
  </si>
  <si>
    <t>Wpłaty jednostek na państwowy fundusz celowy na finansowanie lub dofinansowanie zadań inwestycyjnych</t>
  </si>
  <si>
    <t>Wpłata na fundusz celowy z przeznaczeniem na doposażenie samochodu Państwowej Straży Pożarnej w system piany sprężonerj CAFS</t>
  </si>
  <si>
    <t>Dotacja celowa na dofinansowanie zakupu aparatury i sprzętu medycznego dla Wojewódzkiego Szpitala Zespolonego w Lesznie</t>
  </si>
  <si>
    <t>Gminny Żlobek w Kąkolewie</t>
  </si>
  <si>
    <t>Gminny Żłobek w Osiecznej</t>
  </si>
  <si>
    <t>Utworzenie miejsc opieki nad dziećmi do lat 3 w Gminie Osieczna</t>
  </si>
  <si>
    <t>Przebudowa drogi gminnej 712931P w miejscowości Ziemnice - odcinek od drogi powiatowej 8783P do skrzyżowania z drogą gminną 712930P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</si>
</sst>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38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10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4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0" applyNumberFormat="1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9" fontId="5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0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0" fontId="10" fillId="38" borderId="14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showGridLines="0" tabSelected="1" view="pageBreakPreview" zoomScaleSheetLayoutView="100" workbookViewId="0" topLeftCell="A97">
      <selection activeCell="K110" sqref="K110"/>
    </sheetView>
  </sheetViews>
  <sheetFormatPr defaultColWidth="9.33203125" defaultRowHeight="12.75"/>
  <cols>
    <col min="1" max="1" width="6.83203125" style="21" customWidth="1"/>
    <col min="2" max="2" width="9" style="21" bestFit="1" customWidth="1"/>
    <col min="3" max="3" width="7" style="21" customWidth="1"/>
    <col min="4" max="4" width="50.5" style="21" customWidth="1"/>
    <col min="5" max="5" width="21.33203125" style="21" customWidth="1"/>
    <col min="6" max="6" width="20.83203125" style="21" bestFit="1" customWidth="1"/>
    <col min="7" max="7" width="17.83203125" style="21" bestFit="1" customWidth="1"/>
    <col min="8" max="10" width="16.66015625" style="21" customWidth="1"/>
    <col min="11" max="11" width="14.66015625" style="21" customWidth="1"/>
    <col min="12" max="16384" width="9.33203125" style="21" customWidth="1"/>
  </cols>
  <sheetData>
    <row r="1" spans="1:11" ht="15.75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6.5" customHeight="1">
      <c r="A2" s="68" t="s">
        <v>134</v>
      </c>
      <c r="B2" s="69"/>
      <c r="C2" s="69"/>
      <c r="D2" s="69"/>
      <c r="E2" s="69"/>
      <c r="F2" s="69"/>
      <c r="G2" s="69"/>
      <c r="H2" s="69"/>
      <c r="I2" s="69"/>
      <c r="J2" s="70"/>
      <c r="K2" s="70"/>
    </row>
    <row r="4" spans="1:11" ht="48.75" customHeight="1">
      <c r="A4" s="6" t="s">
        <v>0</v>
      </c>
      <c r="B4" s="7" t="s">
        <v>1</v>
      </c>
      <c r="C4" s="6" t="s">
        <v>93</v>
      </c>
      <c r="D4" s="6" t="s">
        <v>2</v>
      </c>
      <c r="E4" s="6" t="s">
        <v>86</v>
      </c>
      <c r="F4" s="33" t="s">
        <v>77</v>
      </c>
      <c r="G4" s="6" t="s">
        <v>83</v>
      </c>
      <c r="H4" s="33" t="s">
        <v>84</v>
      </c>
      <c r="I4" s="6" t="s">
        <v>78</v>
      </c>
      <c r="J4" s="33" t="s">
        <v>85</v>
      </c>
      <c r="K4" s="34" t="s">
        <v>59</v>
      </c>
    </row>
    <row r="5" spans="1:11" ht="11.25" customHeight="1">
      <c r="A5" s="6" t="s">
        <v>62</v>
      </c>
      <c r="B5" s="6" t="s">
        <v>63</v>
      </c>
      <c r="C5" s="6" t="s">
        <v>64</v>
      </c>
      <c r="D5" s="6" t="s">
        <v>65</v>
      </c>
      <c r="E5" s="6" t="s">
        <v>66</v>
      </c>
      <c r="F5" s="33" t="s">
        <v>67</v>
      </c>
      <c r="G5" s="6" t="s">
        <v>68</v>
      </c>
      <c r="H5" s="33" t="s">
        <v>79</v>
      </c>
      <c r="I5" s="6" t="s">
        <v>80</v>
      </c>
      <c r="J5" s="33" t="s">
        <v>81</v>
      </c>
      <c r="K5" s="33" t="s">
        <v>82</v>
      </c>
    </row>
    <row r="6" spans="1:11" ht="16.5" customHeight="1">
      <c r="A6" s="8" t="s">
        <v>3</v>
      </c>
      <c r="B6" s="8"/>
      <c r="C6" s="8"/>
      <c r="D6" s="9" t="s">
        <v>4</v>
      </c>
      <c r="E6" s="4">
        <f>E7+E11</f>
        <v>800000</v>
      </c>
      <c r="F6" s="4">
        <f>SUM(F7,F11)</f>
        <v>7253294.97</v>
      </c>
      <c r="G6" s="4">
        <f>G7+G11</f>
        <v>8053294.97</v>
      </c>
      <c r="H6" s="4">
        <f>SUM(H7,H11)</f>
        <v>174964.53</v>
      </c>
      <c r="I6" s="4">
        <f>SUM(I7,I11)</f>
        <v>0</v>
      </c>
      <c r="J6" s="4">
        <f>SUM(J7,J11)</f>
        <v>174964.53</v>
      </c>
      <c r="K6" s="37">
        <f>J6/G6</f>
        <v>0.021725831557365644</v>
      </c>
    </row>
    <row r="7" spans="1:11" ht="16.5" customHeight="1">
      <c r="A7" s="10"/>
      <c r="B7" s="11" t="s">
        <v>5</v>
      </c>
      <c r="C7" s="11"/>
      <c r="D7" s="12" t="s">
        <v>6</v>
      </c>
      <c r="E7" s="5">
        <f aca="true" t="shared" si="0" ref="E7:J7">E8</f>
        <v>300000</v>
      </c>
      <c r="F7" s="5">
        <f t="shared" si="0"/>
        <v>800000</v>
      </c>
      <c r="G7" s="5">
        <f t="shared" si="0"/>
        <v>1100000</v>
      </c>
      <c r="H7" s="5">
        <f t="shared" si="0"/>
        <v>89536.73</v>
      </c>
      <c r="I7" s="5">
        <f t="shared" si="0"/>
        <v>0</v>
      </c>
      <c r="J7" s="5">
        <f t="shared" si="0"/>
        <v>89536.73</v>
      </c>
      <c r="K7" s="38">
        <f>J7/G7</f>
        <v>0.08139702727272727</v>
      </c>
    </row>
    <row r="8" spans="1:11" ht="16.5" customHeight="1">
      <c r="A8" s="10"/>
      <c r="B8" s="10"/>
      <c r="C8" s="13" t="s">
        <v>7</v>
      </c>
      <c r="D8" s="14" t="s">
        <v>69</v>
      </c>
      <c r="E8" s="2">
        <f aca="true" t="shared" si="1" ref="E8:J8">E9+E10</f>
        <v>300000</v>
      </c>
      <c r="F8" s="2">
        <f t="shared" si="1"/>
        <v>800000</v>
      </c>
      <c r="G8" s="2">
        <f t="shared" si="1"/>
        <v>1100000</v>
      </c>
      <c r="H8" s="2">
        <f t="shared" si="1"/>
        <v>89536.73</v>
      </c>
      <c r="I8" s="2">
        <f t="shared" si="1"/>
        <v>0</v>
      </c>
      <c r="J8" s="2">
        <f t="shared" si="1"/>
        <v>89536.73</v>
      </c>
      <c r="K8" s="39">
        <f>J8/G8</f>
        <v>0.08139702727272727</v>
      </c>
    </row>
    <row r="9" spans="1:11" s="22" customFormat="1" ht="15" customHeight="1">
      <c r="A9" s="15"/>
      <c r="B9" s="15"/>
      <c r="C9" s="15"/>
      <c r="D9" s="1" t="s">
        <v>87</v>
      </c>
      <c r="E9" s="3">
        <v>300000</v>
      </c>
      <c r="F9" s="19">
        <f>G9-E9</f>
        <v>0</v>
      </c>
      <c r="G9" s="3">
        <v>300000</v>
      </c>
      <c r="H9" s="19">
        <v>89536.73</v>
      </c>
      <c r="I9" s="3">
        <v>0</v>
      </c>
      <c r="J9" s="19">
        <f>SUM(H9:I9)</f>
        <v>89536.73</v>
      </c>
      <c r="K9" s="40">
        <f>J9/G9</f>
        <v>0.2984557666666667</v>
      </c>
    </row>
    <row r="10" spans="1:11" s="22" customFormat="1" ht="30" customHeight="1">
      <c r="A10" s="15"/>
      <c r="B10" s="15"/>
      <c r="C10" s="16"/>
      <c r="D10" s="1" t="s">
        <v>135</v>
      </c>
      <c r="E10" s="3">
        <v>0</v>
      </c>
      <c r="F10" s="19">
        <f>G10-E10</f>
        <v>800000</v>
      </c>
      <c r="G10" s="3">
        <v>800000</v>
      </c>
      <c r="H10" s="19">
        <v>0</v>
      </c>
      <c r="I10" s="3">
        <v>0</v>
      </c>
      <c r="J10" s="19">
        <f>SUM(H10:I10)</f>
        <v>0</v>
      </c>
      <c r="K10" s="40">
        <f>J10/G10</f>
        <v>0</v>
      </c>
    </row>
    <row r="11" spans="1:11" ht="16.5" customHeight="1">
      <c r="A11" s="10"/>
      <c r="B11" s="11" t="s">
        <v>9</v>
      </c>
      <c r="C11" s="11"/>
      <c r="D11" s="12" t="s">
        <v>10</v>
      </c>
      <c r="E11" s="5">
        <f aca="true" t="shared" si="2" ref="E11:J11">SUM(E12,E15)</f>
        <v>500000</v>
      </c>
      <c r="F11" s="5">
        <f t="shared" si="2"/>
        <v>6453294.97</v>
      </c>
      <c r="G11" s="5">
        <f t="shared" si="2"/>
        <v>6953294.97</v>
      </c>
      <c r="H11" s="5">
        <f t="shared" si="2"/>
        <v>85427.8</v>
      </c>
      <c r="I11" s="5">
        <f t="shared" si="2"/>
        <v>0</v>
      </c>
      <c r="J11" s="5">
        <f t="shared" si="2"/>
        <v>85427.8</v>
      </c>
      <c r="K11" s="38">
        <f aca="true" t="shared" si="3" ref="K11:K18">J11/G11</f>
        <v>0.012285945061812905</v>
      </c>
    </row>
    <row r="12" spans="1:11" ht="16.5" customHeight="1">
      <c r="A12" s="10"/>
      <c r="B12" s="10"/>
      <c r="C12" s="13" t="s">
        <v>7</v>
      </c>
      <c r="D12" s="14" t="s">
        <v>8</v>
      </c>
      <c r="E12" s="2">
        <f aca="true" t="shared" si="4" ref="E12:J12">E13+E14</f>
        <v>400000</v>
      </c>
      <c r="F12" s="2">
        <f t="shared" si="4"/>
        <v>6466794.97</v>
      </c>
      <c r="G12" s="2">
        <f t="shared" si="4"/>
        <v>6866794.97</v>
      </c>
      <c r="H12" s="2">
        <f t="shared" si="4"/>
        <v>76427.8</v>
      </c>
      <c r="I12" s="2">
        <f t="shared" si="4"/>
        <v>0</v>
      </c>
      <c r="J12" s="2">
        <f t="shared" si="4"/>
        <v>76427.8</v>
      </c>
      <c r="K12" s="39">
        <f t="shared" si="3"/>
        <v>0.011130054171400432</v>
      </c>
    </row>
    <row r="13" spans="1:11" s="22" customFormat="1" ht="30" customHeight="1">
      <c r="A13" s="15"/>
      <c r="B13" s="15"/>
      <c r="C13" s="16"/>
      <c r="D13" s="1" t="s">
        <v>136</v>
      </c>
      <c r="E13" s="3">
        <v>0</v>
      </c>
      <c r="F13" s="19">
        <f>G13-E13</f>
        <v>1500000</v>
      </c>
      <c r="G13" s="3">
        <v>1500000</v>
      </c>
      <c r="H13" s="19">
        <v>15442.8</v>
      </c>
      <c r="I13" s="3">
        <v>0</v>
      </c>
      <c r="J13" s="19">
        <f>SUM(H13:I13)</f>
        <v>15442.8</v>
      </c>
      <c r="K13" s="40">
        <f>J13/G13</f>
        <v>0.0102952</v>
      </c>
    </row>
    <row r="14" spans="1:11" s="22" customFormat="1" ht="40.5" customHeight="1">
      <c r="A14" s="15"/>
      <c r="B14" s="15"/>
      <c r="C14" s="17"/>
      <c r="D14" s="1" t="s">
        <v>95</v>
      </c>
      <c r="E14" s="3">
        <v>400000</v>
      </c>
      <c r="F14" s="19">
        <f>G14-E14</f>
        <v>4966794.97</v>
      </c>
      <c r="G14" s="3">
        <v>5366794.97</v>
      </c>
      <c r="H14" s="19">
        <v>60985</v>
      </c>
      <c r="I14" s="3">
        <v>0</v>
      </c>
      <c r="J14" s="19">
        <f>SUM(H14:I14)</f>
        <v>60985</v>
      </c>
      <c r="K14" s="40">
        <f t="shared" si="3"/>
        <v>0.011363392926486254</v>
      </c>
    </row>
    <row r="15" spans="1:11" ht="53.25" customHeight="1">
      <c r="A15" s="10"/>
      <c r="B15" s="10"/>
      <c r="C15" s="13" t="s">
        <v>53</v>
      </c>
      <c r="D15" s="14" t="s">
        <v>54</v>
      </c>
      <c r="E15" s="2">
        <f aca="true" t="shared" si="5" ref="E15:J15">SUM(E16)</f>
        <v>100000</v>
      </c>
      <c r="F15" s="2">
        <f t="shared" si="5"/>
        <v>-13500</v>
      </c>
      <c r="G15" s="2">
        <f t="shared" si="5"/>
        <v>86500</v>
      </c>
      <c r="H15" s="2">
        <f t="shared" si="5"/>
        <v>9000</v>
      </c>
      <c r="I15" s="2">
        <f t="shared" si="5"/>
        <v>0</v>
      </c>
      <c r="J15" s="2">
        <f t="shared" si="5"/>
        <v>9000</v>
      </c>
      <c r="K15" s="39">
        <f t="shared" si="3"/>
        <v>0.10404624277456648</v>
      </c>
    </row>
    <row r="16" spans="1:11" s="22" customFormat="1" ht="30" customHeight="1">
      <c r="A16" s="49"/>
      <c r="B16" s="49"/>
      <c r="C16" s="50"/>
      <c r="D16" s="45" t="s">
        <v>70</v>
      </c>
      <c r="E16" s="46">
        <v>100000</v>
      </c>
      <c r="F16" s="43">
        <f>G16-E16</f>
        <v>-13500</v>
      </c>
      <c r="G16" s="46">
        <v>86500</v>
      </c>
      <c r="H16" s="43">
        <v>9000</v>
      </c>
      <c r="I16" s="46">
        <v>0</v>
      </c>
      <c r="J16" s="43">
        <f>SUM(H16:I16)</f>
        <v>9000</v>
      </c>
      <c r="K16" s="48">
        <f t="shared" si="3"/>
        <v>0.10404624277456648</v>
      </c>
    </row>
    <row r="17" spans="1:11" ht="16.5" customHeight="1">
      <c r="A17" s="8" t="s">
        <v>11</v>
      </c>
      <c r="B17" s="8"/>
      <c r="C17" s="8"/>
      <c r="D17" s="9" t="s">
        <v>12</v>
      </c>
      <c r="E17" s="4">
        <f aca="true" t="shared" si="6" ref="E17:J17">SUM(E18,E27)</f>
        <v>8317794</v>
      </c>
      <c r="F17" s="4">
        <f t="shared" si="6"/>
        <v>743128.88</v>
      </c>
      <c r="G17" s="4">
        <f>G18+G27</f>
        <v>9060922.879999999</v>
      </c>
      <c r="H17" s="4">
        <f t="shared" si="6"/>
        <v>7977850.37</v>
      </c>
      <c r="I17" s="4">
        <f t="shared" si="6"/>
        <v>4115.51</v>
      </c>
      <c r="J17" s="4">
        <f t="shared" si="6"/>
        <v>7981965.88</v>
      </c>
      <c r="K17" s="37">
        <f t="shared" si="3"/>
        <v>0.8809219530626885</v>
      </c>
    </row>
    <row r="18" spans="1:11" ht="16.5" customHeight="1">
      <c r="A18" s="10"/>
      <c r="B18" s="11" t="s">
        <v>13</v>
      </c>
      <c r="C18" s="11"/>
      <c r="D18" s="12" t="s">
        <v>14</v>
      </c>
      <c r="E18" s="5">
        <f aca="true" t="shared" si="7" ref="E18:J18">E19+E21+E23+E25</f>
        <v>5880000</v>
      </c>
      <c r="F18" s="5">
        <f t="shared" si="7"/>
        <v>100000</v>
      </c>
      <c r="G18" s="5">
        <f t="shared" si="7"/>
        <v>5980000</v>
      </c>
      <c r="H18" s="5">
        <f t="shared" si="7"/>
        <v>5394320.15</v>
      </c>
      <c r="I18" s="5">
        <f t="shared" si="7"/>
        <v>4115.51</v>
      </c>
      <c r="J18" s="5">
        <f t="shared" si="7"/>
        <v>5398435.66</v>
      </c>
      <c r="K18" s="38">
        <f t="shared" si="3"/>
        <v>0.9027484381270904</v>
      </c>
    </row>
    <row r="19" spans="1:11" ht="16.5" customHeight="1">
      <c r="A19" s="10"/>
      <c r="B19" s="10"/>
      <c r="C19" s="13" t="s">
        <v>7</v>
      </c>
      <c r="D19" s="14" t="s">
        <v>8</v>
      </c>
      <c r="E19" s="2">
        <f aca="true" t="shared" si="8" ref="E19:J19">E20</f>
        <v>50000</v>
      </c>
      <c r="F19" s="2">
        <f t="shared" si="8"/>
        <v>0</v>
      </c>
      <c r="G19" s="2">
        <f t="shared" si="8"/>
        <v>50000</v>
      </c>
      <c r="H19" s="2">
        <f t="shared" si="8"/>
        <v>30992.4</v>
      </c>
      <c r="I19" s="2">
        <f t="shared" si="8"/>
        <v>0</v>
      </c>
      <c r="J19" s="2">
        <f t="shared" si="8"/>
        <v>30992.4</v>
      </c>
      <c r="K19" s="39">
        <f aca="true" t="shared" si="9" ref="K19:K24">J19/G19</f>
        <v>0.6198480000000001</v>
      </c>
    </row>
    <row r="20" spans="1:11" s="22" customFormat="1" ht="48" customHeight="1">
      <c r="A20" s="15"/>
      <c r="B20" s="15"/>
      <c r="C20" s="16"/>
      <c r="D20" s="1" t="s">
        <v>103</v>
      </c>
      <c r="E20" s="3">
        <v>50000</v>
      </c>
      <c r="F20" s="19">
        <f>G20-E20</f>
        <v>0</v>
      </c>
      <c r="G20" s="3">
        <v>50000</v>
      </c>
      <c r="H20" s="19">
        <v>30992.4</v>
      </c>
      <c r="I20" s="3">
        <v>0</v>
      </c>
      <c r="J20" s="19">
        <f>SUM(H20:I20)</f>
        <v>30992.4</v>
      </c>
      <c r="K20" s="40">
        <f t="shared" si="9"/>
        <v>0.6198480000000001</v>
      </c>
    </row>
    <row r="21" spans="1:11" ht="16.5" customHeight="1">
      <c r="A21" s="10"/>
      <c r="B21" s="10"/>
      <c r="C21" s="13" t="s">
        <v>98</v>
      </c>
      <c r="D21" s="14" t="s">
        <v>8</v>
      </c>
      <c r="E21" s="2">
        <f aca="true" t="shared" si="10" ref="E21:J21">E22</f>
        <v>4700500</v>
      </c>
      <c r="F21" s="2">
        <f t="shared" si="10"/>
        <v>340000</v>
      </c>
      <c r="G21" s="2">
        <f t="shared" si="10"/>
        <v>5040500</v>
      </c>
      <c r="H21" s="2">
        <f t="shared" si="10"/>
        <v>4558828.59</v>
      </c>
      <c r="I21" s="2">
        <f t="shared" si="10"/>
        <v>3498.18</v>
      </c>
      <c r="J21" s="2">
        <f t="shared" si="10"/>
        <v>4562326.77</v>
      </c>
      <c r="K21" s="39">
        <f t="shared" si="9"/>
        <v>0.9051337704592798</v>
      </c>
    </row>
    <row r="22" spans="1:11" s="22" customFormat="1" ht="48" customHeight="1">
      <c r="A22" s="15"/>
      <c r="B22" s="15"/>
      <c r="C22" s="55"/>
      <c r="D22" s="1" t="s">
        <v>103</v>
      </c>
      <c r="E22" s="3">
        <v>4700500</v>
      </c>
      <c r="F22" s="19">
        <f>G22-E22</f>
        <v>340000</v>
      </c>
      <c r="G22" s="3">
        <v>5040500</v>
      </c>
      <c r="H22" s="19">
        <v>4558828.59</v>
      </c>
      <c r="I22" s="3">
        <v>3498.18</v>
      </c>
      <c r="J22" s="19">
        <f>SUM(H22:I22)</f>
        <v>4562326.77</v>
      </c>
      <c r="K22" s="40">
        <f t="shared" si="9"/>
        <v>0.9051337704592798</v>
      </c>
    </row>
    <row r="23" spans="1:11" ht="16.5" customHeight="1">
      <c r="A23" s="10"/>
      <c r="B23" s="10"/>
      <c r="C23" s="54" t="s">
        <v>99</v>
      </c>
      <c r="D23" s="14" t="s">
        <v>8</v>
      </c>
      <c r="E23" s="2">
        <f aca="true" t="shared" si="11" ref="E23:J23">E24</f>
        <v>829500</v>
      </c>
      <c r="F23" s="2">
        <f t="shared" si="11"/>
        <v>60000</v>
      </c>
      <c r="G23" s="2">
        <f t="shared" si="11"/>
        <v>889500</v>
      </c>
      <c r="H23" s="2">
        <f t="shared" si="11"/>
        <v>804499.16</v>
      </c>
      <c r="I23" s="2">
        <f t="shared" si="11"/>
        <v>617.33</v>
      </c>
      <c r="J23" s="2">
        <f t="shared" si="11"/>
        <v>805116.49</v>
      </c>
      <c r="K23" s="39">
        <f t="shared" si="9"/>
        <v>0.9051337717818999</v>
      </c>
    </row>
    <row r="24" spans="1:11" s="22" customFormat="1" ht="48" customHeight="1">
      <c r="A24" s="53"/>
      <c r="B24" s="53"/>
      <c r="C24" s="55"/>
      <c r="D24" s="1" t="s">
        <v>103</v>
      </c>
      <c r="E24" s="3">
        <v>829500</v>
      </c>
      <c r="F24" s="19">
        <f>G24-E24</f>
        <v>60000</v>
      </c>
      <c r="G24" s="3">
        <v>889500</v>
      </c>
      <c r="H24" s="19">
        <v>804499.16</v>
      </c>
      <c r="I24" s="3">
        <v>617.33</v>
      </c>
      <c r="J24" s="19">
        <f>SUM(H24:I24)</f>
        <v>805116.49</v>
      </c>
      <c r="K24" s="40">
        <f t="shared" si="9"/>
        <v>0.9051337717818999</v>
      </c>
    </row>
    <row r="25" spans="1:11" ht="48">
      <c r="A25" s="10"/>
      <c r="B25" s="10"/>
      <c r="C25" s="54" t="s">
        <v>55</v>
      </c>
      <c r="D25" s="14" t="s">
        <v>56</v>
      </c>
      <c r="E25" s="2">
        <f aca="true" t="shared" si="12" ref="E25:J25">E26</f>
        <v>300000</v>
      </c>
      <c r="F25" s="2">
        <f t="shared" si="12"/>
        <v>-300000</v>
      </c>
      <c r="G25" s="2">
        <f t="shared" si="12"/>
        <v>0</v>
      </c>
      <c r="H25" s="2">
        <f t="shared" si="12"/>
        <v>0</v>
      </c>
      <c r="I25" s="2">
        <f t="shared" si="12"/>
        <v>0</v>
      </c>
      <c r="J25" s="2">
        <f t="shared" si="12"/>
        <v>0</v>
      </c>
      <c r="K25" s="39"/>
    </row>
    <row r="26" spans="1:11" s="22" customFormat="1" ht="36">
      <c r="A26" s="44"/>
      <c r="B26" s="44"/>
      <c r="C26" s="51"/>
      <c r="D26" s="45" t="s">
        <v>116</v>
      </c>
      <c r="E26" s="46">
        <v>300000</v>
      </c>
      <c r="F26" s="43">
        <f>G26-E26</f>
        <v>-300000</v>
      </c>
      <c r="G26" s="46">
        <v>0</v>
      </c>
      <c r="H26" s="43">
        <v>0</v>
      </c>
      <c r="I26" s="46">
        <v>0</v>
      </c>
      <c r="J26" s="43">
        <f>SUM(H26:I26)</f>
        <v>0</v>
      </c>
      <c r="K26" s="48"/>
    </row>
    <row r="27" spans="1:11" ht="16.5" customHeight="1">
      <c r="A27" s="10"/>
      <c r="B27" s="11" t="s">
        <v>15</v>
      </c>
      <c r="C27" s="11"/>
      <c r="D27" s="12" t="s">
        <v>16</v>
      </c>
      <c r="E27" s="20">
        <f aca="true" t="shared" si="13" ref="E27:J27">SUM(E28,E35,E37,E39)</f>
        <v>2437794</v>
      </c>
      <c r="F27" s="20">
        <f t="shared" si="13"/>
        <v>643128.88</v>
      </c>
      <c r="G27" s="20">
        <f t="shared" si="13"/>
        <v>3080922.88</v>
      </c>
      <c r="H27" s="20">
        <f t="shared" si="13"/>
        <v>2583530.2199999997</v>
      </c>
      <c r="I27" s="20">
        <f t="shared" si="13"/>
        <v>0</v>
      </c>
      <c r="J27" s="20">
        <f t="shared" si="13"/>
        <v>2583530.2199999997</v>
      </c>
      <c r="K27" s="38">
        <f>J27/G27</f>
        <v>0.8385572507416997</v>
      </c>
    </row>
    <row r="28" spans="1:11" ht="17.25" customHeight="1">
      <c r="A28" s="10"/>
      <c r="B28" s="10"/>
      <c r="C28" s="13" t="s">
        <v>7</v>
      </c>
      <c r="D28" s="14" t="s">
        <v>8</v>
      </c>
      <c r="E28" s="2">
        <f aca="true" t="shared" si="14" ref="E28:J28">SUM(E29:E34)</f>
        <v>2387794</v>
      </c>
      <c r="F28" s="2">
        <f t="shared" si="14"/>
        <v>140647.88</v>
      </c>
      <c r="G28" s="2">
        <f t="shared" si="14"/>
        <v>2528441.88</v>
      </c>
      <c r="H28" s="2">
        <f t="shared" si="14"/>
        <v>2178571.17</v>
      </c>
      <c r="I28" s="2">
        <f t="shared" si="14"/>
        <v>0</v>
      </c>
      <c r="J28" s="2">
        <f t="shared" si="14"/>
        <v>2178571.17</v>
      </c>
      <c r="K28" s="39">
        <f>J28/G28</f>
        <v>0.8616259631010383</v>
      </c>
    </row>
    <row r="29" spans="1:11" s="22" customFormat="1" ht="36">
      <c r="A29" s="15"/>
      <c r="B29" s="15"/>
      <c r="C29" s="15"/>
      <c r="D29" s="1" t="s">
        <v>149</v>
      </c>
      <c r="E29" s="3">
        <v>0</v>
      </c>
      <c r="F29" s="19">
        <f aca="true" t="shared" si="15" ref="F29:F34">G29-E29</f>
        <v>263026.88</v>
      </c>
      <c r="G29" s="3">
        <v>263026.88</v>
      </c>
      <c r="H29" s="41">
        <v>257087.88</v>
      </c>
      <c r="I29" s="3">
        <v>0</v>
      </c>
      <c r="J29" s="19">
        <f aca="true" t="shared" si="16" ref="J29:J34">SUM(H29:I29)</f>
        <v>257087.88</v>
      </c>
      <c r="K29" s="40">
        <f aca="true" t="shared" si="17" ref="K29:K39">J29/G29</f>
        <v>0.977420558689667</v>
      </c>
    </row>
    <row r="30" spans="1:11" s="22" customFormat="1" ht="24">
      <c r="A30" s="15"/>
      <c r="B30" s="15"/>
      <c r="C30" s="15"/>
      <c r="D30" s="1" t="s">
        <v>137</v>
      </c>
      <c r="E30" s="3">
        <v>0</v>
      </c>
      <c r="F30" s="19">
        <f t="shared" si="15"/>
        <v>12300</v>
      </c>
      <c r="G30" s="3">
        <v>12300</v>
      </c>
      <c r="H30" s="19">
        <v>6750.55</v>
      </c>
      <c r="I30" s="3">
        <v>0</v>
      </c>
      <c r="J30" s="19">
        <f t="shared" si="16"/>
        <v>6750.55</v>
      </c>
      <c r="K30" s="40">
        <f t="shared" si="17"/>
        <v>0.5488252032520325</v>
      </c>
    </row>
    <row r="31" spans="1:11" s="22" customFormat="1" ht="24">
      <c r="A31" s="15"/>
      <c r="B31" s="15"/>
      <c r="C31" s="15"/>
      <c r="D31" s="1" t="s">
        <v>88</v>
      </c>
      <c r="E31" s="3">
        <v>50000</v>
      </c>
      <c r="F31" s="19">
        <f t="shared" si="15"/>
        <v>0</v>
      </c>
      <c r="G31" s="3">
        <v>50000</v>
      </c>
      <c r="H31" s="19">
        <v>9537.4</v>
      </c>
      <c r="I31" s="3">
        <v>0</v>
      </c>
      <c r="J31" s="19">
        <f t="shared" si="16"/>
        <v>9537.4</v>
      </c>
      <c r="K31" s="40">
        <f t="shared" si="17"/>
        <v>0.190748</v>
      </c>
    </row>
    <row r="32" spans="1:11" s="22" customFormat="1" ht="27.75" customHeight="1">
      <c r="A32" s="15"/>
      <c r="B32" s="15"/>
      <c r="C32" s="15"/>
      <c r="D32" s="1" t="s">
        <v>132</v>
      </c>
      <c r="E32" s="3">
        <v>1437794</v>
      </c>
      <c r="F32" s="19">
        <f t="shared" si="15"/>
        <v>-334679</v>
      </c>
      <c r="G32" s="3">
        <v>1103115</v>
      </c>
      <c r="H32" s="41">
        <v>1086673.94</v>
      </c>
      <c r="I32" s="3">
        <v>0</v>
      </c>
      <c r="J32" s="19">
        <f t="shared" si="16"/>
        <v>1086673.94</v>
      </c>
      <c r="K32" s="40">
        <f>J32/G32</f>
        <v>0.9850957878371701</v>
      </c>
    </row>
    <row r="33" spans="1:11" s="22" customFormat="1" ht="16.5" customHeight="1">
      <c r="A33" s="15"/>
      <c r="B33" s="15"/>
      <c r="C33" s="15"/>
      <c r="D33" s="1" t="s">
        <v>122</v>
      </c>
      <c r="E33" s="3">
        <v>400000</v>
      </c>
      <c r="F33" s="19">
        <f t="shared" si="15"/>
        <v>100000</v>
      </c>
      <c r="G33" s="3">
        <v>500000</v>
      </c>
      <c r="H33" s="19">
        <v>354775.1</v>
      </c>
      <c r="I33" s="3">
        <v>0</v>
      </c>
      <c r="J33" s="19">
        <f t="shared" si="16"/>
        <v>354775.1</v>
      </c>
      <c r="K33" s="40">
        <f t="shared" si="17"/>
        <v>0.7095501999999999</v>
      </c>
    </row>
    <row r="34" spans="1:11" s="22" customFormat="1" ht="16.5" customHeight="1">
      <c r="A34" s="15"/>
      <c r="B34" s="15"/>
      <c r="C34" s="15"/>
      <c r="D34" s="1" t="s">
        <v>71</v>
      </c>
      <c r="E34" s="3">
        <v>500000</v>
      </c>
      <c r="F34" s="19">
        <f t="shared" si="15"/>
        <v>100000</v>
      </c>
      <c r="G34" s="3">
        <v>600000</v>
      </c>
      <c r="H34" s="41">
        <v>463746.3</v>
      </c>
      <c r="I34" s="3">
        <v>0</v>
      </c>
      <c r="J34" s="19">
        <f t="shared" si="16"/>
        <v>463746.3</v>
      </c>
      <c r="K34" s="40">
        <f t="shared" si="17"/>
        <v>0.7729105</v>
      </c>
    </row>
    <row r="35" spans="1:11" ht="17.25" customHeight="1">
      <c r="A35" s="10"/>
      <c r="B35" s="10"/>
      <c r="C35" s="13" t="s">
        <v>100</v>
      </c>
      <c r="D35" s="14" t="s">
        <v>8</v>
      </c>
      <c r="E35" s="2">
        <f aca="true" t="shared" si="18" ref="E35:J35">E36</f>
        <v>0</v>
      </c>
      <c r="F35" s="2">
        <f t="shared" si="18"/>
        <v>319727</v>
      </c>
      <c r="G35" s="2">
        <f t="shared" si="18"/>
        <v>319727</v>
      </c>
      <c r="H35" s="2">
        <f t="shared" si="18"/>
        <v>257675.44</v>
      </c>
      <c r="I35" s="2">
        <f t="shared" si="18"/>
        <v>0</v>
      </c>
      <c r="J35" s="2">
        <f t="shared" si="18"/>
        <v>257675.44</v>
      </c>
      <c r="K35" s="39">
        <f>J35/G35</f>
        <v>0.8059233033181433</v>
      </c>
    </row>
    <row r="36" spans="1:11" s="22" customFormat="1" ht="24">
      <c r="A36" s="15"/>
      <c r="B36" s="15"/>
      <c r="C36" s="15"/>
      <c r="D36" s="1" t="s">
        <v>137</v>
      </c>
      <c r="E36" s="3">
        <v>0</v>
      </c>
      <c r="F36" s="19">
        <f>G36-E36</f>
        <v>319727</v>
      </c>
      <c r="G36" s="3">
        <v>319727</v>
      </c>
      <c r="H36" s="19">
        <v>257675.44</v>
      </c>
      <c r="I36" s="3">
        <v>0</v>
      </c>
      <c r="J36" s="19">
        <f>SUM(H36:I36)</f>
        <v>257675.44</v>
      </c>
      <c r="K36" s="40">
        <f>J36/G36</f>
        <v>0.8059233033181433</v>
      </c>
    </row>
    <row r="37" spans="1:11" ht="17.25" customHeight="1">
      <c r="A37" s="10"/>
      <c r="B37" s="10"/>
      <c r="C37" s="13" t="s">
        <v>99</v>
      </c>
      <c r="D37" s="14" t="s">
        <v>8</v>
      </c>
      <c r="E37" s="2">
        <f aca="true" t="shared" si="19" ref="E37:J37">E38</f>
        <v>0</v>
      </c>
      <c r="F37" s="2">
        <f t="shared" si="19"/>
        <v>182754</v>
      </c>
      <c r="G37" s="2">
        <f t="shared" si="19"/>
        <v>182754</v>
      </c>
      <c r="H37" s="2">
        <f t="shared" si="19"/>
        <v>147283.61</v>
      </c>
      <c r="I37" s="2">
        <f t="shared" si="19"/>
        <v>0</v>
      </c>
      <c r="J37" s="2">
        <f t="shared" si="19"/>
        <v>147283.61</v>
      </c>
      <c r="K37" s="39">
        <f>J37/G37</f>
        <v>0.8059118268273197</v>
      </c>
    </row>
    <row r="38" spans="1:11" s="22" customFormat="1" ht="24">
      <c r="A38" s="15"/>
      <c r="B38" s="15"/>
      <c r="C38" s="15"/>
      <c r="D38" s="1" t="s">
        <v>137</v>
      </c>
      <c r="E38" s="3">
        <v>0</v>
      </c>
      <c r="F38" s="19">
        <f>G38-E38</f>
        <v>182754</v>
      </c>
      <c r="G38" s="3">
        <v>182754</v>
      </c>
      <c r="H38" s="19">
        <v>147283.61</v>
      </c>
      <c r="I38" s="3">
        <v>0</v>
      </c>
      <c r="J38" s="19">
        <f>SUM(H38:I38)</f>
        <v>147283.61</v>
      </c>
      <c r="K38" s="40">
        <f>J38/G38</f>
        <v>0.8059118268273197</v>
      </c>
    </row>
    <row r="39" spans="1:11" ht="18.75" customHeight="1">
      <c r="A39" s="10"/>
      <c r="B39" s="10"/>
      <c r="C39" s="13" t="s">
        <v>17</v>
      </c>
      <c r="D39" s="14" t="s">
        <v>18</v>
      </c>
      <c r="E39" s="2">
        <f aca="true" t="shared" si="20" ref="E39:J39">E40</f>
        <v>50000</v>
      </c>
      <c r="F39" s="35">
        <f t="shared" si="20"/>
        <v>0</v>
      </c>
      <c r="G39" s="2">
        <f t="shared" si="20"/>
        <v>50000</v>
      </c>
      <c r="H39" s="35">
        <f t="shared" si="20"/>
        <v>0</v>
      </c>
      <c r="I39" s="2">
        <f t="shared" si="20"/>
        <v>0</v>
      </c>
      <c r="J39" s="35">
        <f t="shared" si="20"/>
        <v>0</v>
      </c>
      <c r="K39" s="39">
        <f t="shared" si="17"/>
        <v>0</v>
      </c>
    </row>
    <row r="40" spans="1:11" s="22" customFormat="1" ht="16.5" customHeight="1">
      <c r="A40" s="15"/>
      <c r="B40" s="15"/>
      <c r="C40" s="15"/>
      <c r="D40" s="1" t="s">
        <v>117</v>
      </c>
      <c r="E40" s="3">
        <v>50000</v>
      </c>
      <c r="F40" s="19">
        <f>G40-E40</f>
        <v>0</v>
      </c>
      <c r="G40" s="3">
        <v>50000</v>
      </c>
      <c r="H40" s="41">
        <v>0</v>
      </c>
      <c r="I40" s="3">
        <v>0</v>
      </c>
      <c r="J40" s="19">
        <f>SUM(H40:I40)</f>
        <v>0</v>
      </c>
      <c r="K40" s="40">
        <f aca="true" t="shared" si="21" ref="K40:K48">J40/G40</f>
        <v>0</v>
      </c>
    </row>
    <row r="41" spans="1:11" ht="16.5" customHeight="1">
      <c r="A41" s="8" t="s">
        <v>104</v>
      </c>
      <c r="B41" s="8"/>
      <c r="C41" s="8"/>
      <c r="D41" s="9" t="s">
        <v>106</v>
      </c>
      <c r="E41" s="4">
        <f aca="true" t="shared" si="22" ref="E41:J41">E42</f>
        <v>400000</v>
      </c>
      <c r="F41" s="4">
        <f t="shared" si="22"/>
        <v>0</v>
      </c>
      <c r="G41" s="4">
        <f t="shared" si="22"/>
        <v>400000</v>
      </c>
      <c r="H41" s="4">
        <f t="shared" si="22"/>
        <v>4500</v>
      </c>
      <c r="I41" s="4">
        <f t="shared" si="22"/>
        <v>0</v>
      </c>
      <c r="J41" s="4">
        <f t="shared" si="22"/>
        <v>4500</v>
      </c>
      <c r="K41" s="37">
        <f t="shared" si="21"/>
        <v>0.01125</v>
      </c>
    </row>
    <row r="42" spans="1:11" ht="16.5" customHeight="1">
      <c r="A42" s="10"/>
      <c r="B42" s="11" t="s">
        <v>105</v>
      </c>
      <c r="C42" s="11"/>
      <c r="D42" s="12" t="s">
        <v>107</v>
      </c>
      <c r="E42" s="5">
        <f aca="true" t="shared" si="23" ref="E42:J42">SUM(E43:E43)</f>
        <v>400000</v>
      </c>
      <c r="F42" s="20">
        <f t="shared" si="23"/>
        <v>0</v>
      </c>
      <c r="G42" s="5">
        <f t="shared" si="23"/>
        <v>400000</v>
      </c>
      <c r="H42" s="20">
        <f t="shared" si="23"/>
        <v>4500</v>
      </c>
      <c r="I42" s="5">
        <f t="shared" si="23"/>
        <v>0</v>
      </c>
      <c r="J42" s="20">
        <f t="shared" si="23"/>
        <v>4500</v>
      </c>
      <c r="K42" s="37">
        <f t="shared" si="21"/>
        <v>0.01125</v>
      </c>
    </row>
    <row r="43" spans="1:11" ht="16.5" customHeight="1">
      <c r="A43" s="10"/>
      <c r="B43" s="10"/>
      <c r="C43" s="13" t="s">
        <v>7</v>
      </c>
      <c r="D43" s="14" t="s">
        <v>8</v>
      </c>
      <c r="E43" s="2">
        <f aca="true" t="shared" si="24" ref="E43:J43">SUM(E44:E44)</f>
        <v>400000</v>
      </c>
      <c r="F43" s="2">
        <f t="shared" si="24"/>
        <v>0</v>
      </c>
      <c r="G43" s="2">
        <f t="shared" si="24"/>
        <v>400000</v>
      </c>
      <c r="H43" s="2">
        <f t="shared" si="24"/>
        <v>4500</v>
      </c>
      <c r="I43" s="2">
        <f t="shared" si="24"/>
        <v>0</v>
      </c>
      <c r="J43" s="2">
        <f t="shared" si="24"/>
        <v>4500</v>
      </c>
      <c r="K43" s="39">
        <f t="shared" si="21"/>
        <v>0.01125</v>
      </c>
    </row>
    <row r="44" spans="1:11" s="22" customFormat="1" ht="48">
      <c r="A44" s="17"/>
      <c r="B44" s="17"/>
      <c r="C44" s="17"/>
      <c r="D44" s="1" t="s">
        <v>115</v>
      </c>
      <c r="E44" s="3">
        <v>400000</v>
      </c>
      <c r="F44" s="19">
        <f>G44-E44</f>
        <v>0</v>
      </c>
      <c r="G44" s="3">
        <v>400000</v>
      </c>
      <c r="H44" s="19">
        <v>4500</v>
      </c>
      <c r="I44" s="3">
        <v>0</v>
      </c>
      <c r="J44" s="19">
        <f>SUM(H44:I44)</f>
        <v>4500</v>
      </c>
      <c r="K44" s="39">
        <f t="shared" si="21"/>
        <v>0.01125</v>
      </c>
    </row>
    <row r="45" spans="1:11" ht="16.5" customHeight="1">
      <c r="A45" s="8" t="s">
        <v>19</v>
      </c>
      <c r="B45" s="8"/>
      <c r="C45" s="8"/>
      <c r="D45" s="9" t="s">
        <v>20</v>
      </c>
      <c r="E45" s="4">
        <f aca="true" t="shared" si="25" ref="E45:J45">E46</f>
        <v>367000</v>
      </c>
      <c r="F45" s="4">
        <f t="shared" si="25"/>
        <v>0</v>
      </c>
      <c r="G45" s="4">
        <f t="shared" si="25"/>
        <v>367000</v>
      </c>
      <c r="H45" s="4">
        <f t="shared" si="25"/>
        <v>317158.4</v>
      </c>
      <c r="I45" s="4">
        <f t="shared" si="25"/>
        <v>0</v>
      </c>
      <c r="J45" s="4">
        <f t="shared" si="25"/>
        <v>317158.4</v>
      </c>
      <c r="K45" s="37">
        <f t="shared" si="21"/>
        <v>0.8641918256130791</v>
      </c>
    </row>
    <row r="46" spans="1:11" ht="16.5" customHeight="1">
      <c r="A46" s="10"/>
      <c r="B46" s="11" t="s">
        <v>21</v>
      </c>
      <c r="C46" s="11"/>
      <c r="D46" s="12" t="s">
        <v>22</v>
      </c>
      <c r="E46" s="5">
        <f aca="true" t="shared" si="26" ref="E46:J46">SUM(E47:E47)</f>
        <v>367000</v>
      </c>
      <c r="F46" s="20">
        <f t="shared" si="26"/>
        <v>0</v>
      </c>
      <c r="G46" s="5">
        <f t="shared" si="26"/>
        <v>367000</v>
      </c>
      <c r="H46" s="20">
        <f t="shared" si="26"/>
        <v>317158.4</v>
      </c>
      <c r="I46" s="5">
        <f t="shared" si="26"/>
        <v>0</v>
      </c>
      <c r="J46" s="20">
        <f t="shared" si="26"/>
        <v>317158.4</v>
      </c>
      <c r="K46" s="38">
        <f t="shared" si="21"/>
        <v>0.8641918256130791</v>
      </c>
    </row>
    <row r="47" spans="1:11" ht="16.5" customHeight="1">
      <c r="A47" s="10"/>
      <c r="B47" s="10"/>
      <c r="C47" s="13" t="s">
        <v>17</v>
      </c>
      <c r="D47" s="14" t="s">
        <v>18</v>
      </c>
      <c r="E47" s="2">
        <f aca="true" t="shared" si="27" ref="E47:J47">SUM(E48)</f>
        <v>367000</v>
      </c>
      <c r="F47" s="2">
        <f t="shared" si="27"/>
        <v>0</v>
      </c>
      <c r="G47" s="2">
        <f t="shared" si="27"/>
        <v>367000</v>
      </c>
      <c r="H47" s="2">
        <f t="shared" si="27"/>
        <v>317158.4</v>
      </c>
      <c r="I47" s="2">
        <f t="shared" si="27"/>
        <v>0</v>
      </c>
      <c r="J47" s="2">
        <f t="shared" si="27"/>
        <v>317158.4</v>
      </c>
      <c r="K47" s="39">
        <f t="shared" si="21"/>
        <v>0.8641918256130791</v>
      </c>
    </row>
    <row r="48" spans="1:11" s="22" customFormat="1" ht="16.5" customHeight="1">
      <c r="A48" s="15"/>
      <c r="B48" s="15"/>
      <c r="C48" s="18"/>
      <c r="D48" s="1" t="s">
        <v>72</v>
      </c>
      <c r="E48" s="3">
        <v>367000</v>
      </c>
      <c r="F48" s="19">
        <f>G48-E48</f>
        <v>0</v>
      </c>
      <c r="G48" s="3">
        <v>367000</v>
      </c>
      <c r="H48" s="19">
        <v>317158.4</v>
      </c>
      <c r="I48" s="3">
        <v>0</v>
      </c>
      <c r="J48" s="19">
        <f>SUM(H48:I48)</f>
        <v>317158.4</v>
      </c>
      <c r="K48" s="40">
        <f t="shared" si="21"/>
        <v>0.8641918256130791</v>
      </c>
    </row>
    <row r="49" spans="1:11" ht="16.5" customHeight="1">
      <c r="A49" s="8" t="s">
        <v>23</v>
      </c>
      <c r="B49" s="8"/>
      <c r="C49" s="8"/>
      <c r="D49" s="9" t="s">
        <v>24</v>
      </c>
      <c r="E49" s="4">
        <f aca="true" t="shared" si="28" ref="E49:J49">SUM(E50)</f>
        <v>100000</v>
      </c>
      <c r="F49" s="4">
        <f t="shared" si="28"/>
        <v>-100000</v>
      </c>
      <c r="G49" s="4">
        <f t="shared" si="28"/>
        <v>0</v>
      </c>
      <c r="H49" s="4">
        <f t="shared" si="28"/>
        <v>0</v>
      </c>
      <c r="I49" s="4">
        <f t="shared" si="28"/>
        <v>0</v>
      </c>
      <c r="J49" s="4">
        <f t="shared" si="28"/>
        <v>0</v>
      </c>
      <c r="K49" s="37"/>
    </row>
    <row r="50" spans="1:11" ht="16.5" customHeight="1">
      <c r="A50" s="58"/>
      <c r="B50" s="59" t="s">
        <v>25</v>
      </c>
      <c r="C50" s="11"/>
      <c r="D50" s="12" t="s">
        <v>26</v>
      </c>
      <c r="E50" s="20">
        <f aca="true" t="shared" si="29" ref="E50:J50">SUM(E51)</f>
        <v>100000</v>
      </c>
      <c r="F50" s="20">
        <f t="shared" si="29"/>
        <v>-100000</v>
      </c>
      <c r="G50" s="20">
        <f t="shared" si="29"/>
        <v>0</v>
      </c>
      <c r="H50" s="20">
        <f t="shared" si="29"/>
        <v>0</v>
      </c>
      <c r="I50" s="20">
        <f t="shared" si="29"/>
        <v>0</v>
      </c>
      <c r="J50" s="20">
        <f t="shared" si="29"/>
        <v>0</v>
      </c>
      <c r="K50" s="38"/>
    </row>
    <row r="51" spans="1:11" ht="17.25" customHeight="1">
      <c r="A51" s="10"/>
      <c r="B51" s="10"/>
      <c r="C51" s="13" t="s">
        <v>17</v>
      </c>
      <c r="D51" s="14" t="s">
        <v>18</v>
      </c>
      <c r="E51" s="2">
        <f aca="true" t="shared" si="30" ref="E51:J51">SUM(E52)</f>
        <v>100000</v>
      </c>
      <c r="F51" s="2">
        <f t="shared" si="30"/>
        <v>-100000</v>
      </c>
      <c r="G51" s="2">
        <f t="shared" si="30"/>
        <v>0</v>
      </c>
      <c r="H51" s="2">
        <f t="shared" si="30"/>
        <v>0</v>
      </c>
      <c r="I51" s="2">
        <f t="shared" si="30"/>
        <v>0</v>
      </c>
      <c r="J51" s="2">
        <f t="shared" si="30"/>
        <v>0</v>
      </c>
      <c r="K51" s="39"/>
    </row>
    <row r="52" spans="1:11" s="22" customFormat="1" ht="27" customHeight="1">
      <c r="A52" s="17"/>
      <c r="B52" s="17"/>
      <c r="C52" s="18"/>
      <c r="D52" s="1" t="s">
        <v>74</v>
      </c>
      <c r="E52" s="3">
        <v>100000</v>
      </c>
      <c r="F52" s="19">
        <f>G52-E52</f>
        <v>-100000</v>
      </c>
      <c r="G52" s="3">
        <v>0</v>
      </c>
      <c r="H52" s="19">
        <v>0</v>
      </c>
      <c r="I52" s="3">
        <v>0</v>
      </c>
      <c r="J52" s="19">
        <f>SUM(H52:I52)</f>
        <v>0</v>
      </c>
      <c r="K52" s="39"/>
    </row>
    <row r="53" spans="1:11" ht="24" customHeight="1">
      <c r="A53" s="8" t="s">
        <v>138</v>
      </c>
      <c r="B53" s="8"/>
      <c r="C53" s="8"/>
      <c r="D53" s="9" t="s">
        <v>142</v>
      </c>
      <c r="E53" s="4">
        <f aca="true" t="shared" si="31" ref="E53:J53">E54</f>
        <v>0</v>
      </c>
      <c r="F53" s="4">
        <f t="shared" si="31"/>
        <v>7000</v>
      </c>
      <c r="G53" s="4">
        <f t="shared" si="31"/>
        <v>7000</v>
      </c>
      <c r="H53" s="4">
        <f t="shared" si="31"/>
        <v>7000</v>
      </c>
      <c r="I53" s="4">
        <f t="shared" si="31"/>
        <v>0</v>
      </c>
      <c r="J53" s="4">
        <f t="shared" si="31"/>
        <v>7000</v>
      </c>
      <c r="K53" s="37">
        <f aca="true" t="shared" si="32" ref="K53:K59">J53/G53</f>
        <v>1</v>
      </c>
    </row>
    <row r="54" spans="1:11" ht="16.5" customHeight="1">
      <c r="A54" s="10"/>
      <c r="B54" s="11" t="s">
        <v>139</v>
      </c>
      <c r="C54" s="11"/>
      <c r="D54" s="56" t="s">
        <v>141</v>
      </c>
      <c r="E54" s="20">
        <f aca="true" t="shared" si="33" ref="E54:J54">SUM(E55)</f>
        <v>0</v>
      </c>
      <c r="F54" s="20">
        <f t="shared" si="33"/>
        <v>7000</v>
      </c>
      <c r="G54" s="20">
        <f t="shared" si="33"/>
        <v>7000</v>
      </c>
      <c r="H54" s="20">
        <f t="shared" si="33"/>
        <v>7000</v>
      </c>
      <c r="I54" s="20">
        <f t="shared" si="33"/>
        <v>0</v>
      </c>
      <c r="J54" s="20">
        <f t="shared" si="33"/>
        <v>7000</v>
      </c>
      <c r="K54" s="38">
        <f t="shared" si="32"/>
        <v>1</v>
      </c>
    </row>
    <row r="55" spans="1:11" ht="28.5" customHeight="1">
      <c r="A55" s="10"/>
      <c r="B55" s="10"/>
      <c r="C55" s="13" t="s">
        <v>140</v>
      </c>
      <c r="D55" s="14" t="s">
        <v>143</v>
      </c>
      <c r="E55" s="2">
        <f aca="true" t="shared" si="34" ref="E55:J55">E56</f>
        <v>0</v>
      </c>
      <c r="F55" s="2">
        <f t="shared" si="34"/>
        <v>7000</v>
      </c>
      <c r="G55" s="2">
        <f t="shared" si="34"/>
        <v>7000</v>
      </c>
      <c r="H55" s="2">
        <f t="shared" si="34"/>
        <v>7000</v>
      </c>
      <c r="I55" s="2">
        <f t="shared" si="34"/>
        <v>0</v>
      </c>
      <c r="J55" s="2">
        <f t="shared" si="34"/>
        <v>7000</v>
      </c>
      <c r="K55" s="39">
        <f t="shared" si="32"/>
        <v>1</v>
      </c>
    </row>
    <row r="56" spans="1:11" s="22" customFormat="1" ht="36">
      <c r="A56" s="15"/>
      <c r="B56" s="15"/>
      <c r="C56" s="16"/>
      <c r="D56" s="1" t="s">
        <v>144</v>
      </c>
      <c r="E56" s="3">
        <v>0</v>
      </c>
      <c r="F56" s="19">
        <f>G56-E56</f>
        <v>7000</v>
      </c>
      <c r="G56" s="3">
        <v>7000</v>
      </c>
      <c r="H56" s="19">
        <v>7000</v>
      </c>
      <c r="I56" s="3">
        <v>0</v>
      </c>
      <c r="J56" s="19">
        <f>SUM(H56:I56)</f>
        <v>7000</v>
      </c>
      <c r="K56" s="40">
        <f t="shared" si="32"/>
        <v>1</v>
      </c>
    </row>
    <row r="57" spans="1:11" ht="16.5" customHeight="1">
      <c r="A57" s="8" t="s">
        <v>27</v>
      </c>
      <c r="B57" s="8"/>
      <c r="C57" s="8"/>
      <c r="D57" s="9" t="s">
        <v>28</v>
      </c>
      <c r="E57" s="4">
        <f aca="true" t="shared" si="35" ref="E57:J59">SUM(E58)</f>
        <v>200000</v>
      </c>
      <c r="F57" s="4">
        <f t="shared" si="35"/>
        <v>1169469.52</v>
      </c>
      <c r="G57" s="4">
        <f t="shared" si="35"/>
        <v>1369469.52</v>
      </c>
      <c r="H57" s="4">
        <f t="shared" si="35"/>
        <v>0</v>
      </c>
      <c r="I57" s="4">
        <f t="shared" si="35"/>
        <v>0</v>
      </c>
      <c r="J57" s="4">
        <f t="shared" si="35"/>
        <v>0</v>
      </c>
      <c r="K57" s="37">
        <f t="shared" si="32"/>
        <v>0</v>
      </c>
    </row>
    <row r="58" spans="1:11" ht="16.5" customHeight="1">
      <c r="A58" s="10"/>
      <c r="B58" s="11" t="s">
        <v>29</v>
      </c>
      <c r="C58" s="11"/>
      <c r="D58" s="12" t="s">
        <v>30</v>
      </c>
      <c r="E58" s="5">
        <f t="shared" si="35"/>
        <v>200000</v>
      </c>
      <c r="F58" s="5">
        <f t="shared" si="35"/>
        <v>1169469.52</v>
      </c>
      <c r="G58" s="5">
        <f t="shared" si="35"/>
        <v>1369469.52</v>
      </c>
      <c r="H58" s="5">
        <f t="shared" si="35"/>
        <v>0</v>
      </c>
      <c r="I58" s="5">
        <f t="shared" si="35"/>
        <v>0</v>
      </c>
      <c r="J58" s="5">
        <f t="shared" si="35"/>
        <v>0</v>
      </c>
      <c r="K58" s="38">
        <f t="shared" si="32"/>
        <v>0</v>
      </c>
    </row>
    <row r="59" spans="1:11" ht="16.5" customHeight="1">
      <c r="A59" s="10"/>
      <c r="B59" s="10"/>
      <c r="C59" s="13" t="s">
        <v>31</v>
      </c>
      <c r="D59" s="14" t="s">
        <v>32</v>
      </c>
      <c r="E59" s="2">
        <f t="shared" si="35"/>
        <v>200000</v>
      </c>
      <c r="F59" s="2">
        <f t="shared" si="35"/>
        <v>1169469.52</v>
      </c>
      <c r="G59" s="2">
        <f t="shared" si="35"/>
        <v>1369469.52</v>
      </c>
      <c r="H59" s="2">
        <f t="shared" si="35"/>
        <v>0</v>
      </c>
      <c r="I59" s="2">
        <f t="shared" si="35"/>
        <v>0</v>
      </c>
      <c r="J59" s="2">
        <f t="shared" si="35"/>
        <v>0</v>
      </c>
      <c r="K59" s="39">
        <f t="shared" si="32"/>
        <v>0</v>
      </c>
    </row>
    <row r="60" spans="1:11" s="22" customFormat="1" ht="16.5" customHeight="1">
      <c r="A60" s="49"/>
      <c r="B60" s="49"/>
      <c r="C60" s="50"/>
      <c r="D60" s="45" t="s">
        <v>32</v>
      </c>
      <c r="E60" s="46">
        <v>200000</v>
      </c>
      <c r="F60" s="43">
        <f>G60-E60</f>
        <v>1169469.52</v>
      </c>
      <c r="G60" s="46">
        <v>1369469.52</v>
      </c>
      <c r="H60" s="43">
        <v>0</v>
      </c>
      <c r="I60" s="46">
        <v>0</v>
      </c>
      <c r="J60" s="43">
        <f>SUM(H60:I60)</f>
        <v>0</v>
      </c>
      <c r="K60" s="48">
        <f aca="true" t="shared" si="36" ref="K60:K68">J60/G60</f>
        <v>0</v>
      </c>
    </row>
    <row r="61" spans="1:11" ht="16.5" customHeight="1">
      <c r="A61" s="8" t="s">
        <v>33</v>
      </c>
      <c r="B61" s="8"/>
      <c r="C61" s="8"/>
      <c r="D61" s="9" t="s">
        <v>34</v>
      </c>
      <c r="E61" s="4">
        <f aca="true" t="shared" si="37" ref="E61:J61">E62</f>
        <v>0</v>
      </c>
      <c r="F61" s="4">
        <f t="shared" si="37"/>
        <v>900000</v>
      </c>
      <c r="G61" s="4">
        <f t="shared" si="37"/>
        <v>900000</v>
      </c>
      <c r="H61" s="4">
        <f t="shared" si="37"/>
        <v>0</v>
      </c>
      <c r="I61" s="4">
        <f t="shared" si="37"/>
        <v>0</v>
      </c>
      <c r="J61" s="4">
        <f t="shared" si="37"/>
        <v>0</v>
      </c>
      <c r="K61" s="37">
        <f t="shared" si="36"/>
        <v>0</v>
      </c>
    </row>
    <row r="62" spans="1:11" ht="16.5" customHeight="1">
      <c r="A62" s="10"/>
      <c r="B62" s="11" t="s">
        <v>35</v>
      </c>
      <c r="C62" s="11"/>
      <c r="D62" s="12" t="s">
        <v>10</v>
      </c>
      <c r="E62" s="20">
        <f aca="true" t="shared" si="38" ref="E62:J62">SUM(E63)</f>
        <v>0</v>
      </c>
      <c r="F62" s="20">
        <f t="shared" si="38"/>
        <v>900000</v>
      </c>
      <c r="G62" s="20">
        <f t="shared" si="38"/>
        <v>900000</v>
      </c>
      <c r="H62" s="20">
        <f t="shared" si="38"/>
        <v>0</v>
      </c>
      <c r="I62" s="20">
        <f t="shared" si="38"/>
        <v>0</v>
      </c>
      <c r="J62" s="20">
        <f t="shared" si="38"/>
        <v>0</v>
      </c>
      <c r="K62" s="38">
        <f t="shared" si="36"/>
        <v>0</v>
      </c>
    </row>
    <row r="63" spans="1:11" ht="16.5" customHeight="1">
      <c r="A63" s="10"/>
      <c r="B63" s="10"/>
      <c r="C63" s="13" t="s">
        <v>7</v>
      </c>
      <c r="D63" s="14" t="s">
        <v>8</v>
      </c>
      <c r="E63" s="2">
        <f aca="true" t="shared" si="39" ref="E63:J63">E64</f>
        <v>0</v>
      </c>
      <c r="F63" s="2">
        <f t="shared" si="39"/>
        <v>900000</v>
      </c>
      <c r="G63" s="2">
        <f t="shared" si="39"/>
        <v>900000</v>
      </c>
      <c r="H63" s="2">
        <f t="shared" si="39"/>
        <v>0</v>
      </c>
      <c r="I63" s="2">
        <f t="shared" si="39"/>
        <v>0</v>
      </c>
      <c r="J63" s="2">
        <f t="shared" si="39"/>
        <v>0</v>
      </c>
      <c r="K63" s="39">
        <f t="shared" si="36"/>
        <v>0</v>
      </c>
    </row>
    <row r="64" spans="1:11" s="22" customFormat="1" ht="15" customHeight="1">
      <c r="A64" s="15"/>
      <c r="B64" s="15"/>
      <c r="C64" s="16"/>
      <c r="D64" s="1" t="s">
        <v>96</v>
      </c>
      <c r="E64" s="3">
        <v>0</v>
      </c>
      <c r="F64" s="19">
        <f>G64-E64</f>
        <v>900000</v>
      </c>
      <c r="G64" s="3">
        <v>900000</v>
      </c>
      <c r="H64" s="19">
        <v>0</v>
      </c>
      <c r="I64" s="3">
        <v>0</v>
      </c>
      <c r="J64" s="19">
        <f>SUM(H64:I64)</f>
        <v>0</v>
      </c>
      <c r="K64" s="40">
        <f t="shared" si="36"/>
        <v>0</v>
      </c>
    </row>
    <row r="65" spans="1:11" ht="16.5" customHeight="1">
      <c r="A65" s="8" t="s">
        <v>36</v>
      </c>
      <c r="B65" s="8"/>
      <c r="C65" s="8"/>
      <c r="D65" s="9" t="s">
        <v>37</v>
      </c>
      <c r="E65" s="4">
        <f aca="true" t="shared" si="40" ref="E65:J65">SUM(E67,E69)</f>
        <v>110000</v>
      </c>
      <c r="F65" s="4">
        <f t="shared" si="40"/>
        <v>-100000</v>
      </c>
      <c r="G65" s="4">
        <f t="shared" si="40"/>
        <v>10000</v>
      </c>
      <c r="H65" s="4">
        <f t="shared" si="40"/>
        <v>0</v>
      </c>
      <c r="I65" s="4">
        <f t="shared" si="40"/>
        <v>0</v>
      </c>
      <c r="J65" s="4">
        <f t="shared" si="40"/>
        <v>0</v>
      </c>
      <c r="K65" s="37">
        <f t="shared" si="36"/>
        <v>0</v>
      </c>
    </row>
    <row r="66" spans="1:11" ht="16.5" customHeight="1">
      <c r="A66" s="10"/>
      <c r="B66" s="11" t="s">
        <v>118</v>
      </c>
      <c r="C66" s="11"/>
      <c r="D66" s="12" t="s">
        <v>120</v>
      </c>
      <c r="E66" s="5">
        <f aca="true" t="shared" si="41" ref="E66:J66">SUM(E67)</f>
        <v>10000</v>
      </c>
      <c r="F66" s="5">
        <f t="shared" si="41"/>
        <v>0</v>
      </c>
      <c r="G66" s="5">
        <f t="shared" si="41"/>
        <v>10000</v>
      </c>
      <c r="H66" s="5">
        <f t="shared" si="41"/>
        <v>0</v>
      </c>
      <c r="I66" s="5">
        <f t="shared" si="41"/>
        <v>0</v>
      </c>
      <c r="J66" s="5">
        <f t="shared" si="41"/>
        <v>0</v>
      </c>
      <c r="K66" s="38">
        <f t="shared" si="36"/>
        <v>0</v>
      </c>
    </row>
    <row r="67" spans="1:11" ht="52.5" customHeight="1">
      <c r="A67" s="10"/>
      <c r="B67" s="10"/>
      <c r="C67" s="13" t="s">
        <v>119</v>
      </c>
      <c r="D67" s="14" t="s">
        <v>114</v>
      </c>
      <c r="E67" s="2">
        <f aca="true" t="shared" si="42" ref="E67:J67">SUM(E68:E68)</f>
        <v>10000</v>
      </c>
      <c r="F67" s="2">
        <f t="shared" si="42"/>
        <v>0</v>
      </c>
      <c r="G67" s="2">
        <f t="shared" si="42"/>
        <v>10000</v>
      </c>
      <c r="H67" s="2">
        <f t="shared" si="42"/>
        <v>0</v>
      </c>
      <c r="I67" s="2">
        <f t="shared" si="42"/>
        <v>0</v>
      </c>
      <c r="J67" s="2">
        <f t="shared" si="42"/>
        <v>0</v>
      </c>
      <c r="K67" s="40">
        <f t="shared" si="36"/>
        <v>0</v>
      </c>
    </row>
    <row r="68" spans="1:11" s="22" customFormat="1" ht="36">
      <c r="A68" s="44"/>
      <c r="B68" s="44"/>
      <c r="C68" s="44"/>
      <c r="D68" s="45" t="s">
        <v>145</v>
      </c>
      <c r="E68" s="46">
        <v>10000</v>
      </c>
      <c r="F68" s="43">
        <f>G68-E68</f>
        <v>0</v>
      </c>
      <c r="G68" s="46">
        <v>10000</v>
      </c>
      <c r="H68" s="43">
        <v>0</v>
      </c>
      <c r="I68" s="47">
        <v>0</v>
      </c>
      <c r="J68" s="43">
        <f>SUM(H68:I68)</f>
        <v>0</v>
      </c>
      <c r="K68" s="48">
        <f t="shared" si="36"/>
        <v>0</v>
      </c>
    </row>
    <row r="69" spans="1:11" ht="16.5" customHeight="1">
      <c r="A69" s="10"/>
      <c r="B69" s="11" t="s">
        <v>91</v>
      </c>
      <c r="C69" s="11"/>
      <c r="D69" s="12" t="s">
        <v>92</v>
      </c>
      <c r="E69" s="5">
        <f aca="true" t="shared" si="43" ref="E69:J69">SUM(E70)</f>
        <v>100000</v>
      </c>
      <c r="F69" s="5">
        <f t="shared" si="43"/>
        <v>-100000</v>
      </c>
      <c r="G69" s="5">
        <f t="shared" si="43"/>
        <v>0</v>
      </c>
      <c r="H69" s="5">
        <f t="shared" si="43"/>
        <v>0</v>
      </c>
      <c r="I69" s="5">
        <f t="shared" si="43"/>
        <v>0</v>
      </c>
      <c r="J69" s="5">
        <f t="shared" si="43"/>
        <v>0</v>
      </c>
      <c r="K69" s="38"/>
    </row>
    <row r="70" spans="1:11" ht="17.25" customHeight="1">
      <c r="A70" s="10"/>
      <c r="B70" s="10"/>
      <c r="C70" s="13" t="s">
        <v>7</v>
      </c>
      <c r="D70" s="14" t="s">
        <v>8</v>
      </c>
      <c r="E70" s="2">
        <f aca="true" t="shared" si="44" ref="E70:J70">SUM(E71:E71)</f>
        <v>100000</v>
      </c>
      <c r="F70" s="2">
        <f t="shared" si="44"/>
        <v>-100000</v>
      </c>
      <c r="G70" s="2">
        <f t="shared" si="44"/>
        <v>0</v>
      </c>
      <c r="H70" s="2">
        <f t="shared" si="44"/>
        <v>0</v>
      </c>
      <c r="I70" s="2">
        <f t="shared" si="44"/>
        <v>0</v>
      </c>
      <c r="J70" s="2">
        <f t="shared" si="44"/>
        <v>0</v>
      </c>
      <c r="K70" s="40"/>
    </row>
    <row r="71" spans="1:11" s="22" customFormat="1" ht="36">
      <c r="A71" s="15"/>
      <c r="B71" s="15"/>
      <c r="C71" s="15"/>
      <c r="D71" s="1" t="s">
        <v>133</v>
      </c>
      <c r="E71" s="3">
        <v>100000</v>
      </c>
      <c r="F71" s="19">
        <f>G71-E71</f>
        <v>-100000</v>
      </c>
      <c r="G71" s="3">
        <v>0</v>
      </c>
      <c r="H71" s="19">
        <v>0</v>
      </c>
      <c r="I71" s="3">
        <v>0</v>
      </c>
      <c r="J71" s="19">
        <f>SUM(H71:I71)</f>
        <v>0</v>
      </c>
      <c r="K71" s="40"/>
    </row>
    <row r="72" spans="1:11" ht="16.5" customHeight="1">
      <c r="A72" s="8" t="s">
        <v>108</v>
      </c>
      <c r="B72" s="8"/>
      <c r="C72" s="8"/>
      <c r="D72" s="9" t="s">
        <v>109</v>
      </c>
      <c r="E72" s="4">
        <f aca="true" t="shared" si="45" ref="E72:J74">SUM(E73)</f>
        <v>900000</v>
      </c>
      <c r="F72" s="4">
        <f t="shared" si="45"/>
        <v>0</v>
      </c>
      <c r="G72" s="4">
        <f t="shared" si="45"/>
        <v>900000</v>
      </c>
      <c r="H72" s="4">
        <f t="shared" si="45"/>
        <v>702529.69</v>
      </c>
      <c r="I72" s="4">
        <f t="shared" si="45"/>
        <v>0</v>
      </c>
      <c r="J72" s="4">
        <f t="shared" si="45"/>
        <v>702529.69</v>
      </c>
      <c r="K72" s="37">
        <f>J72/G72</f>
        <v>0.7805885444444444</v>
      </c>
    </row>
    <row r="73" spans="1:11" ht="16.5" customHeight="1">
      <c r="A73" s="10"/>
      <c r="B73" s="11" t="s">
        <v>110</v>
      </c>
      <c r="C73" s="11"/>
      <c r="D73" s="12" t="s">
        <v>10</v>
      </c>
      <c r="E73" s="5">
        <f t="shared" si="45"/>
        <v>900000</v>
      </c>
      <c r="F73" s="5">
        <f t="shared" si="45"/>
        <v>0</v>
      </c>
      <c r="G73" s="5">
        <f t="shared" si="45"/>
        <v>900000</v>
      </c>
      <c r="H73" s="5">
        <f t="shared" si="45"/>
        <v>702529.69</v>
      </c>
      <c r="I73" s="5">
        <f t="shared" si="45"/>
        <v>0</v>
      </c>
      <c r="J73" s="5">
        <f t="shared" si="45"/>
        <v>702529.69</v>
      </c>
      <c r="K73" s="38">
        <f>J73/G73</f>
        <v>0.7805885444444444</v>
      </c>
    </row>
    <row r="74" spans="1:11" ht="15.75" customHeight="1">
      <c r="A74" s="10"/>
      <c r="B74" s="10"/>
      <c r="C74" s="13" t="s">
        <v>7</v>
      </c>
      <c r="D74" s="14" t="s">
        <v>8</v>
      </c>
      <c r="E74" s="2">
        <f t="shared" si="45"/>
        <v>900000</v>
      </c>
      <c r="F74" s="2">
        <f t="shared" si="45"/>
        <v>0</v>
      </c>
      <c r="G74" s="2">
        <f t="shared" si="45"/>
        <v>900000</v>
      </c>
      <c r="H74" s="2">
        <f t="shared" si="45"/>
        <v>702529.69</v>
      </c>
      <c r="I74" s="2">
        <f t="shared" si="45"/>
        <v>0</v>
      </c>
      <c r="J74" s="2">
        <f t="shared" si="45"/>
        <v>702529.69</v>
      </c>
      <c r="K74" s="39">
        <f>J74/G74</f>
        <v>0.7805885444444444</v>
      </c>
    </row>
    <row r="75" spans="1:11" s="22" customFormat="1" ht="30" customHeight="1">
      <c r="A75" s="17"/>
      <c r="B75" s="17"/>
      <c r="C75" s="18"/>
      <c r="D75" s="1" t="s">
        <v>121</v>
      </c>
      <c r="E75" s="3">
        <v>900000</v>
      </c>
      <c r="F75" s="19">
        <f>G75-E75</f>
        <v>0</v>
      </c>
      <c r="G75" s="3">
        <v>900000</v>
      </c>
      <c r="H75" s="19">
        <v>702529.69</v>
      </c>
      <c r="I75" s="3">
        <v>0</v>
      </c>
      <c r="J75" s="19">
        <f>SUM(H75:I75)</f>
        <v>702529.69</v>
      </c>
      <c r="K75" s="40">
        <f>J75/G75</f>
        <v>0.7805885444444444</v>
      </c>
    </row>
    <row r="76" spans="1:11" ht="16.5" customHeight="1">
      <c r="A76" s="8" t="s">
        <v>38</v>
      </c>
      <c r="B76" s="8"/>
      <c r="C76" s="8"/>
      <c r="D76" s="9" t="s">
        <v>39</v>
      </c>
      <c r="E76" s="4">
        <f aca="true" t="shared" si="46" ref="E76:J80">SUM(E77)</f>
        <v>40000</v>
      </c>
      <c r="F76" s="4">
        <f t="shared" si="46"/>
        <v>-40000</v>
      </c>
      <c r="G76" s="4">
        <f t="shared" si="46"/>
        <v>0</v>
      </c>
      <c r="H76" s="4">
        <f t="shared" si="46"/>
        <v>0</v>
      </c>
      <c r="I76" s="4">
        <f t="shared" si="46"/>
        <v>0</v>
      </c>
      <c r="J76" s="4">
        <f t="shared" si="46"/>
        <v>0</v>
      </c>
      <c r="K76" s="37"/>
    </row>
    <row r="77" spans="1:11" ht="16.5" customHeight="1">
      <c r="A77" s="10"/>
      <c r="B77" s="11" t="s">
        <v>40</v>
      </c>
      <c r="C77" s="11"/>
      <c r="D77" s="12" t="s">
        <v>41</v>
      </c>
      <c r="E77" s="5">
        <f t="shared" si="46"/>
        <v>40000</v>
      </c>
      <c r="F77" s="5">
        <f t="shared" si="46"/>
        <v>-40000</v>
      </c>
      <c r="G77" s="5">
        <f t="shared" si="46"/>
        <v>0</v>
      </c>
      <c r="H77" s="5">
        <f t="shared" si="46"/>
        <v>0</v>
      </c>
      <c r="I77" s="5">
        <f t="shared" si="46"/>
        <v>0</v>
      </c>
      <c r="J77" s="5">
        <f t="shared" si="46"/>
        <v>0</v>
      </c>
      <c r="K77" s="38"/>
    </row>
    <row r="78" spans="1:11" ht="15.75" customHeight="1">
      <c r="A78" s="10"/>
      <c r="B78" s="10"/>
      <c r="C78" s="13" t="s">
        <v>7</v>
      </c>
      <c r="D78" s="14" t="s">
        <v>8</v>
      </c>
      <c r="E78" s="2">
        <f t="shared" si="46"/>
        <v>40000</v>
      </c>
      <c r="F78" s="2">
        <f t="shared" si="46"/>
        <v>-40000</v>
      </c>
      <c r="G78" s="2">
        <f t="shared" si="46"/>
        <v>0</v>
      </c>
      <c r="H78" s="2">
        <f t="shared" si="46"/>
        <v>0</v>
      </c>
      <c r="I78" s="2">
        <f t="shared" si="46"/>
        <v>0</v>
      </c>
      <c r="J78" s="2">
        <f t="shared" si="46"/>
        <v>0</v>
      </c>
      <c r="K78" s="39"/>
    </row>
    <row r="79" spans="1:11" s="22" customFormat="1" ht="30" customHeight="1">
      <c r="A79" s="17"/>
      <c r="B79" s="17"/>
      <c r="C79" s="18"/>
      <c r="D79" s="1" t="s">
        <v>97</v>
      </c>
      <c r="E79" s="3">
        <v>40000</v>
      </c>
      <c r="F79" s="19">
        <f>G79-E79</f>
        <v>-40000</v>
      </c>
      <c r="G79" s="3">
        <v>0</v>
      </c>
      <c r="H79" s="19">
        <v>0</v>
      </c>
      <c r="I79" s="3">
        <v>0</v>
      </c>
      <c r="J79" s="19">
        <f>SUM(H79:I79)</f>
        <v>0</v>
      </c>
      <c r="K79" s="39"/>
    </row>
    <row r="80" spans="1:11" ht="16.5" customHeight="1">
      <c r="A80" s="8" t="s">
        <v>123</v>
      </c>
      <c r="B80" s="8"/>
      <c r="C80" s="8"/>
      <c r="D80" s="9" t="s">
        <v>125</v>
      </c>
      <c r="E80" s="4">
        <f t="shared" si="46"/>
        <v>200000</v>
      </c>
      <c r="F80" s="4">
        <f t="shared" si="46"/>
        <v>1640000</v>
      </c>
      <c r="G80" s="4">
        <f t="shared" si="46"/>
        <v>1840000</v>
      </c>
      <c r="H80" s="4">
        <f t="shared" si="46"/>
        <v>1261260.79</v>
      </c>
      <c r="I80" s="4">
        <f t="shared" si="46"/>
        <v>902.62</v>
      </c>
      <c r="J80" s="4">
        <f t="shared" si="46"/>
        <v>1262163.4100000001</v>
      </c>
      <c r="K80" s="37">
        <f aca="true" t="shared" si="47" ref="K80:K93">J80/G80</f>
        <v>0.6859583750000001</v>
      </c>
    </row>
    <row r="81" spans="1:11" ht="16.5" customHeight="1">
      <c r="A81" s="10"/>
      <c r="B81" s="11" t="s">
        <v>124</v>
      </c>
      <c r="C81" s="11"/>
      <c r="D81" s="12" t="s">
        <v>126</v>
      </c>
      <c r="E81" s="5">
        <f aca="true" t="shared" si="48" ref="E81:J81">SUM(E82,E86,E88)</f>
        <v>200000</v>
      </c>
      <c r="F81" s="5">
        <f t="shared" si="48"/>
        <v>1640000</v>
      </c>
      <c r="G81" s="5">
        <f t="shared" si="48"/>
        <v>1840000</v>
      </c>
      <c r="H81" s="5">
        <f t="shared" si="48"/>
        <v>1261260.79</v>
      </c>
      <c r="I81" s="5">
        <f t="shared" si="48"/>
        <v>902.62</v>
      </c>
      <c r="J81" s="5">
        <f t="shared" si="48"/>
        <v>1262163.4100000001</v>
      </c>
      <c r="K81" s="38">
        <f t="shared" si="47"/>
        <v>0.6859583750000001</v>
      </c>
    </row>
    <row r="82" spans="1:11" ht="15.75" customHeight="1">
      <c r="A82" s="10"/>
      <c r="B82" s="10"/>
      <c r="C82" s="13" t="s">
        <v>7</v>
      </c>
      <c r="D82" s="14" t="s">
        <v>8</v>
      </c>
      <c r="E82" s="2">
        <f aca="true" t="shared" si="49" ref="E82:J82">SUM(E83,E84,E85)</f>
        <v>200000</v>
      </c>
      <c r="F82" s="2">
        <f t="shared" si="49"/>
        <v>1440000</v>
      </c>
      <c r="G82" s="2">
        <f t="shared" si="49"/>
        <v>1640000</v>
      </c>
      <c r="H82" s="2">
        <f t="shared" si="49"/>
        <v>1261260.79</v>
      </c>
      <c r="I82" s="2">
        <f t="shared" si="49"/>
        <v>902.62</v>
      </c>
      <c r="J82" s="2">
        <f t="shared" si="49"/>
        <v>1262163.4100000001</v>
      </c>
      <c r="K82" s="39">
        <f t="shared" si="47"/>
        <v>0.7696118353658538</v>
      </c>
    </row>
    <row r="83" spans="1:11" s="22" customFormat="1" ht="30" customHeight="1">
      <c r="A83" s="60"/>
      <c r="B83" s="60"/>
      <c r="C83" s="61"/>
      <c r="D83" s="45" t="s">
        <v>127</v>
      </c>
      <c r="E83" s="46">
        <v>200000</v>
      </c>
      <c r="F83" s="43">
        <f>G83-E83</f>
        <v>-200000</v>
      </c>
      <c r="G83" s="46">
        <v>0</v>
      </c>
      <c r="H83" s="43">
        <v>0</v>
      </c>
      <c r="I83" s="46">
        <v>0</v>
      </c>
      <c r="J83" s="43">
        <f>SUM(H83:I83)</f>
        <v>0</v>
      </c>
      <c r="K83" s="52"/>
    </row>
    <row r="84" spans="1:11" s="22" customFormat="1" ht="17.25" customHeight="1">
      <c r="A84" s="62"/>
      <c r="B84" s="62"/>
      <c r="C84" s="62"/>
      <c r="D84" s="45" t="s">
        <v>146</v>
      </c>
      <c r="E84" s="46">
        <v>0</v>
      </c>
      <c r="F84" s="43">
        <f>G84-E84</f>
        <v>820000</v>
      </c>
      <c r="G84" s="46">
        <v>820000</v>
      </c>
      <c r="H84" s="43">
        <v>623975.77</v>
      </c>
      <c r="I84" s="46">
        <v>0</v>
      </c>
      <c r="J84" s="43">
        <f>SUM(H84:I84)</f>
        <v>623975.77</v>
      </c>
      <c r="K84" s="48">
        <f t="shared" si="47"/>
        <v>0.7609460609756098</v>
      </c>
    </row>
    <row r="85" spans="1:11" s="22" customFormat="1" ht="12.75">
      <c r="A85" s="44"/>
      <c r="B85" s="44"/>
      <c r="C85" s="49"/>
      <c r="D85" s="45" t="s">
        <v>147</v>
      </c>
      <c r="E85" s="46">
        <v>0</v>
      </c>
      <c r="F85" s="43">
        <f>G85-E85</f>
        <v>820000</v>
      </c>
      <c r="G85" s="46">
        <v>820000</v>
      </c>
      <c r="H85" s="43">
        <v>637285.02</v>
      </c>
      <c r="I85" s="46">
        <v>902.62</v>
      </c>
      <c r="J85" s="43">
        <f>SUM(H85:I85)</f>
        <v>638187.64</v>
      </c>
      <c r="K85" s="52">
        <f>J85/G85</f>
        <v>0.7782776097560976</v>
      </c>
    </row>
    <row r="86" spans="1:11" ht="15.75" customHeight="1">
      <c r="A86" s="10"/>
      <c r="B86" s="10"/>
      <c r="C86" s="13" t="s">
        <v>98</v>
      </c>
      <c r="D86" s="14" t="s">
        <v>8</v>
      </c>
      <c r="E86" s="2">
        <f aca="true" t="shared" si="50" ref="E86:J88">SUM(E87)</f>
        <v>0</v>
      </c>
      <c r="F86" s="2">
        <f t="shared" si="50"/>
        <v>181932.6</v>
      </c>
      <c r="G86" s="2">
        <f t="shared" si="50"/>
        <v>181932.6</v>
      </c>
      <c r="H86" s="2">
        <f t="shared" si="50"/>
        <v>0</v>
      </c>
      <c r="I86" s="2">
        <f t="shared" si="50"/>
        <v>0</v>
      </c>
      <c r="J86" s="2">
        <f t="shared" si="50"/>
        <v>0</v>
      </c>
      <c r="K86" s="39">
        <f>J86/G86</f>
        <v>0</v>
      </c>
    </row>
    <row r="87" spans="1:11" s="22" customFormat="1" ht="30" customHeight="1">
      <c r="A87" s="44"/>
      <c r="B87" s="44"/>
      <c r="C87" s="50"/>
      <c r="D87" s="45" t="s">
        <v>148</v>
      </c>
      <c r="E87" s="46">
        <v>0</v>
      </c>
      <c r="F87" s="43">
        <f>G87-E87</f>
        <v>181932.6</v>
      </c>
      <c r="G87" s="46">
        <v>181932.6</v>
      </c>
      <c r="H87" s="43">
        <v>0</v>
      </c>
      <c r="I87" s="46">
        <v>0</v>
      </c>
      <c r="J87" s="43">
        <f>SUM(H87:I87)</f>
        <v>0</v>
      </c>
      <c r="K87" s="39">
        <f>J87/G87</f>
        <v>0</v>
      </c>
    </row>
    <row r="88" spans="1:11" ht="15.75" customHeight="1">
      <c r="A88" s="10"/>
      <c r="B88" s="10"/>
      <c r="C88" s="13" t="s">
        <v>99</v>
      </c>
      <c r="D88" s="14" t="s">
        <v>8</v>
      </c>
      <c r="E88" s="2">
        <f t="shared" si="50"/>
        <v>0</v>
      </c>
      <c r="F88" s="2">
        <f t="shared" si="50"/>
        <v>18067.4</v>
      </c>
      <c r="G88" s="2">
        <f t="shared" si="50"/>
        <v>18067.4</v>
      </c>
      <c r="H88" s="2">
        <f t="shared" si="50"/>
        <v>0</v>
      </c>
      <c r="I88" s="2">
        <f t="shared" si="50"/>
        <v>0</v>
      </c>
      <c r="J88" s="2">
        <f t="shared" si="50"/>
        <v>0</v>
      </c>
      <c r="K88" s="39">
        <f>J88/G88</f>
        <v>0</v>
      </c>
    </row>
    <row r="89" spans="1:11" s="22" customFormat="1" ht="30" customHeight="1">
      <c r="A89" s="49"/>
      <c r="B89" s="49"/>
      <c r="C89" s="50"/>
      <c r="D89" s="45" t="s">
        <v>148</v>
      </c>
      <c r="E89" s="46">
        <v>0</v>
      </c>
      <c r="F89" s="43">
        <f>G89-E89</f>
        <v>18067.4</v>
      </c>
      <c r="G89" s="46">
        <v>18067.4</v>
      </c>
      <c r="H89" s="43">
        <v>0</v>
      </c>
      <c r="I89" s="46">
        <v>0</v>
      </c>
      <c r="J89" s="43">
        <f>SUM(H89:I89)</f>
        <v>0</v>
      </c>
      <c r="K89" s="39">
        <f>J89/G89</f>
        <v>0</v>
      </c>
    </row>
    <row r="90" spans="1:11" ht="15.75" customHeight="1">
      <c r="A90" s="8" t="s">
        <v>42</v>
      </c>
      <c r="B90" s="8"/>
      <c r="C90" s="8"/>
      <c r="D90" s="9" t="s">
        <v>43</v>
      </c>
      <c r="E90" s="4">
        <f aca="true" t="shared" si="51" ref="E90:J90">E91+E94+E97+E100</f>
        <v>900000</v>
      </c>
      <c r="F90" s="4">
        <f t="shared" si="51"/>
        <v>583500</v>
      </c>
      <c r="G90" s="4">
        <f t="shared" si="51"/>
        <v>1483500</v>
      </c>
      <c r="H90" s="4">
        <f t="shared" si="51"/>
        <v>1202677.5</v>
      </c>
      <c r="I90" s="4">
        <f t="shared" si="51"/>
        <v>32000</v>
      </c>
      <c r="J90" s="4">
        <f t="shared" si="51"/>
        <v>1234677.5</v>
      </c>
      <c r="K90" s="37">
        <f t="shared" si="47"/>
        <v>0.832273340074149</v>
      </c>
    </row>
    <row r="91" spans="1:11" ht="17.25" customHeight="1">
      <c r="A91" s="10"/>
      <c r="B91" s="11" t="s">
        <v>51</v>
      </c>
      <c r="C91" s="11"/>
      <c r="D91" s="12" t="s">
        <v>52</v>
      </c>
      <c r="E91" s="5">
        <f aca="true" t="shared" si="52" ref="E91:J92">E92</f>
        <v>0</v>
      </c>
      <c r="F91" s="5">
        <f t="shared" si="52"/>
        <v>70000</v>
      </c>
      <c r="G91" s="5">
        <f t="shared" si="52"/>
        <v>70000</v>
      </c>
      <c r="H91" s="5">
        <f t="shared" si="52"/>
        <v>39677.5</v>
      </c>
      <c r="I91" s="5">
        <f t="shared" si="52"/>
        <v>0</v>
      </c>
      <c r="J91" s="5">
        <f t="shared" si="52"/>
        <v>39677.5</v>
      </c>
      <c r="K91" s="38">
        <f t="shared" si="47"/>
        <v>0.5668214285714286</v>
      </c>
    </row>
    <row r="92" spans="1:11" ht="16.5" customHeight="1">
      <c r="A92" s="10"/>
      <c r="B92" s="10"/>
      <c r="C92" s="13" t="s">
        <v>7</v>
      </c>
      <c r="D92" s="14" t="s">
        <v>8</v>
      </c>
      <c r="E92" s="2">
        <f>E93</f>
        <v>0</v>
      </c>
      <c r="F92" s="2">
        <f t="shared" si="52"/>
        <v>70000</v>
      </c>
      <c r="G92" s="2">
        <f t="shared" si="52"/>
        <v>70000</v>
      </c>
      <c r="H92" s="2">
        <f t="shared" si="52"/>
        <v>39677.5</v>
      </c>
      <c r="I92" s="2">
        <f t="shared" si="52"/>
        <v>0</v>
      </c>
      <c r="J92" s="2">
        <f t="shared" si="52"/>
        <v>39677.5</v>
      </c>
      <c r="K92" s="39">
        <f t="shared" si="47"/>
        <v>0.5668214285714286</v>
      </c>
    </row>
    <row r="93" spans="1:11" s="22" customFormat="1" ht="24">
      <c r="A93" s="15"/>
      <c r="B93" s="15"/>
      <c r="C93" s="18"/>
      <c r="D93" s="1" t="s">
        <v>131</v>
      </c>
      <c r="E93" s="3">
        <v>0</v>
      </c>
      <c r="F93" s="19">
        <f>G93-E93</f>
        <v>70000</v>
      </c>
      <c r="G93" s="3">
        <v>70000</v>
      </c>
      <c r="H93" s="19">
        <v>39677.5</v>
      </c>
      <c r="I93" s="3">
        <v>0</v>
      </c>
      <c r="J93" s="19">
        <f>SUM(H93:I93)</f>
        <v>39677.5</v>
      </c>
      <c r="K93" s="40">
        <f t="shared" si="47"/>
        <v>0.5668214285714286</v>
      </c>
    </row>
    <row r="94" spans="1:11" ht="16.5" customHeight="1">
      <c r="A94" s="10"/>
      <c r="B94" s="11" t="s">
        <v>111</v>
      </c>
      <c r="C94" s="11"/>
      <c r="D94" s="12" t="s">
        <v>112</v>
      </c>
      <c r="E94" s="5">
        <f aca="true" t="shared" si="53" ref="E94:J94">SUM(E95)</f>
        <v>400000</v>
      </c>
      <c r="F94" s="5">
        <f t="shared" si="53"/>
        <v>100000</v>
      </c>
      <c r="G94" s="5">
        <f t="shared" si="53"/>
        <v>500000</v>
      </c>
      <c r="H94" s="5">
        <f t="shared" si="53"/>
        <v>340000</v>
      </c>
      <c r="I94" s="5">
        <f t="shared" si="53"/>
        <v>32000</v>
      </c>
      <c r="J94" s="5">
        <f t="shared" si="53"/>
        <v>372000</v>
      </c>
      <c r="K94" s="38">
        <f aca="true" t="shared" si="54" ref="K94:K99">J94/G94</f>
        <v>0.744</v>
      </c>
    </row>
    <row r="95" spans="1:11" ht="51" customHeight="1">
      <c r="A95" s="10"/>
      <c r="B95" s="10"/>
      <c r="C95" s="13" t="s">
        <v>53</v>
      </c>
      <c r="D95" s="14" t="s">
        <v>54</v>
      </c>
      <c r="E95" s="2">
        <f aca="true" t="shared" si="55" ref="E95:J95">SUM(E96)</f>
        <v>400000</v>
      </c>
      <c r="F95" s="2">
        <f t="shared" si="55"/>
        <v>100000</v>
      </c>
      <c r="G95" s="2">
        <f t="shared" si="55"/>
        <v>500000</v>
      </c>
      <c r="H95" s="2">
        <f t="shared" si="55"/>
        <v>340000</v>
      </c>
      <c r="I95" s="2">
        <f t="shared" si="55"/>
        <v>32000</v>
      </c>
      <c r="J95" s="2">
        <f t="shared" si="55"/>
        <v>372000</v>
      </c>
      <c r="K95" s="39">
        <f t="shared" si="54"/>
        <v>0.744</v>
      </c>
    </row>
    <row r="96" spans="1:11" s="22" customFormat="1" ht="17.25" customHeight="1">
      <c r="A96" s="44"/>
      <c r="B96" s="44"/>
      <c r="C96" s="50"/>
      <c r="D96" s="45" t="s">
        <v>113</v>
      </c>
      <c r="E96" s="46">
        <v>400000</v>
      </c>
      <c r="F96" s="43">
        <f>G96-E96</f>
        <v>100000</v>
      </c>
      <c r="G96" s="46">
        <v>500000</v>
      </c>
      <c r="H96" s="43">
        <v>340000</v>
      </c>
      <c r="I96" s="46">
        <v>32000</v>
      </c>
      <c r="J96" s="43">
        <f>SUM(H96:I96)</f>
        <v>372000</v>
      </c>
      <c r="K96" s="48">
        <f t="shared" si="54"/>
        <v>0.744</v>
      </c>
    </row>
    <row r="97" spans="1:11" ht="16.5" customHeight="1">
      <c r="A97" s="10"/>
      <c r="B97" s="11" t="s">
        <v>44</v>
      </c>
      <c r="C97" s="11"/>
      <c r="D97" s="12" t="s">
        <v>45</v>
      </c>
      <c r="E97" s="5">
        <f aca="true" t="shared" si="56" ref="E97:J97">E98</f>
        <v>100000</v>
      </c>
      <c r="F97" s="5">
        <f t="shared" si="56"/>
        <v>0</v>
      </c>
      <c r="G97" s="5">
        <f t="shared" si="56"/>
        <v>100000</v>
      </c>
      <c r="H97" s="5">
        <f t="shared" si="56"/>
        <v>14000</v>
      </c>
      <c r="I97" s="5">
        <f t="shared" si="56"/>
        <v>0</v>
      </c>
      <c r="J97" s="5">
        <f t="shared" si="56"/>
        <v>14000</v>
      </c>
      <c r="K97" s="38">
        <f t="shared" si="54"/>
        <v>0.14</v>
      </c>
    </row>
    <row r="98" spans="1:11" ht="16.5" customHeight="1">
      <c r="A98" s="10"/>
      <c r="B98" s="10"/>
      <c r="C98" s="13" t="s">
        <v>7</v>
      </c>
      <c r="D98" s="14" t="s">
        <v>8</v>
      </c>
      <c r="E98" s="2">
        <f aca="true" t="shared" si="57" ref="E98:J98">SUM(E99)</f>
        <v>100000</v>
      </c>
      <c r="F98" s="2">
        <f t="shared" si="57"/>
        <v>0</v>
      </c>
      <c r="G98" s="2">
        <f t="shared" si="57"/>
        <v>100000</v>
      </c>
      <c r="H98" s="2">
        <f t="shared" si="57"/>
        <v>14000</v>
      </c>
      <c r="I98" s="2">
        <f t="shared" si="57"/>
        <v>0</v>
      </c>
      <c r="J98" s="2">
        <f t="shared" si="57"/>
        <v>14000</v>
      </c>
      <c r="K98" s="39">
        <f t="shared" si="54"/>
        <v>0.14</v>
      </c>
    </row>
    <row r="99" spans="1:11" s="22" customFormat="1" ht="24">
      <c r="A99" s="15"/>
      <c r="B99" s="15"/>
      <c r="C99" s="18"/>
      <c r="D99" s="1" t="s">
        <v>89</v>
      </c>
      <c r="E99" s="3">
        <v>100000</v>
      </c>
      <c r="F99" s="19">
        <f>G99-E99</f>
        <v>0</v>
      </c>
      <c r="G99" s="3">
        <v>100000</v>
      </c>
      <c r="H99" s="19">
        <v>14000</v>
      </c>
      <c r="I99" s="3">
        <v>0</v>
      </c>
      <c r="J99" s="19">
        <f>SUM(H99:I99)</f>
        <v>14000</v>
      </c>
      <c r="K99" s="40">
        <f t="shared" si="54"/>
        <v>0.14</v>
      </c>
    </row>
    <row r="100" spans="1:11" ht="16.5" customHeight="1">
      <c r="A100" s="10"/>
      <c r="B100" s="11" t="s">
        <v>46</v>
      </c>
      <c r="C100" s="11"/>
      <c r="D100" s="12" t="s">
        <v>10</v>
      </c>
      <c r="E100" s="5">
        <f aca="true" t="shared" si="58" ref="E100:J100">E101+E103</f>
        <v>400000</v>
      </c>
      <c r="F100" s="5">
        <f t="shared" si="58"/>
        <v>413500</v>
      </c>
      <c r="G100" s="5">
        <f t="shared" si="58"/>
        <v>813500</v>
      </c>
      <c r="H100" s="5">
        <f t="shared" si="58"/>
        <v>809000</v>
      </c>
      <c r="I100" s="5">
        <f t="shared" si="58"/>
        <v>0</v>
      </c>
      <c r="J100" s="5">
        <f t="shared" si="58"/>
        <v>809000</v>
      </c>
      <c r="K100" s="38">
        <f>J100/G100</f>
        <v>0.9944683466502766</v>
      </c>
    </row>
    <row r="101" spans="1:11" ht="12.75">
      <c r="A101" s="10"/>
      <c r="B101" s="10"/>
      <c r="C101" s="13" t="s">
        <v>128</v>
      </c>
      <c r="D101" s="14" t="s">
        <v>129</v>
      </c>
      <c r="E101" s="2">
        <f aca="true" t="shared" si="59" ref="E101:J101">E102</f>
        <v>400000</v>
      </c>
      <c r="F101" s="2">
        <f t="shared" si="59"/>
        <v>400000</v>
      </c>
      <c r="G101" s="2">
        <f t="shared" si="59"/>
        <v>800000</v>
      </c>
      <c r="H101" s="2">
        <f t="shared" si="59"/>
        <v>800000</v>
      </c>
      <c r="I101" s="2">
        <f t="shared" si="59"/>
        <v>0</v>
      </c>
      <c r="J101" s="2">
        <f t="shared" si="59"/>
        <v>800000</v>
      </c>
      <c r="K101" s="39">
        <f>J101/G102</f>
        <v>1</v>
      </c>
    </row>
    <row r="102" spans="1:11" s="22" customFormat="1" ht="12.75">
      <c r="A102" s="44"/>
      <c r="B102" s="44"/>
      <c r="C102" s="50"/>
      <c r="D102" s="45" t="s">
        <v>130</v>
      </c>
      <c r="E102" s="46">
        <v>400000</v>
      </c>
      <c r="F102" s="43">
        <f>G102-E102</f>
        <v>400000</v>
      </c>
      <c r="G102" s="46">
        <v>800000</v>
      </c>
      <c r="H102" s="43">
        <v>800000</v>
      </c>
      <c r="I102" s="46">
        <v>0</v>
      </c>
      <c r="J102" s="43">
        <f>I102+H102</f>
        <v>800000</v>
      </c>
      <c r="K102" s="52">
        <f>J102/G102</f>
        <v>1</v>
      </c>
    </row>
    <row r="103" spans="1:11" ht="51" customHeight="1">
      <c r="A103" s="10"/>
      <c r="B103" s="10"/>
      <c r="C103" s="13" t="s">
        <v>53</v>
      </c>
      <c r="D103" s="14" t="s">
        <v>54</v>
      </c>
      <c r="E103" s="2">
        <f aca="true" t="shared" si="60" ref="E103:J103">SUM(E104)</f>
        <v>0</v>
      </c>
      <c r="F103" s="2">
        <f t="shared" si="60"/>
        <v>13500</v>
      </c>
      <c r="G103" s="2">
        <f t="shared" si="60"/>
        <v>13500</v>
      </c>
      <c r="H103" s="2">
        <f t="shared" si="60"/>
        <v>9000</v>
      </c>
      <c r="I103" s="2">
        <f t="shared" si="60"/>
        <v>0</v>
      </c>
      <c r="J103" s="2">
        <f t="shared" si="60"/>
        <v>9000</v>
      </c>
      <c r="K103" s="52">
        <f>J103/G103</f>
        <v>0.6666666666666666</v>
      </c>
    </row>
    <row r="104" spans="1:11" s="22" customFormat="1" ht="27" customHeight="1">
      <c r="A104" s="60"/>
      <c r="B104" s="60"/>
      <c r="C104" s="50"/>
      <c r="D104" s="45" t="s">
        <v>75</v>
      </c>
      <c r="E104" s="46">
        <v>0</v>
      </c>
      <c r="F104" s="43">
        <f>G104-E104</f>
        <v>13500</v>
      </c>
      <c r="G104" s="46">
        <v>13500</v>
      </c>
      <c r="H104" s="43">
        <v>9000</v>
      </c>
      <c r="I104" s="46"/>
      <c r="J104" s="43">
        <f>SUM(H104:I104)</f>
        <v>9000</v>
      </c>
      <c r="K104" s="52">
        <f>J104/G104</f>
        <v>0.6666666666666666</v>
      </c>
    </row>
    <row r="105" spans="1:11" ht="16.5" customHeight="1">
      <c r="A105" s="23" t="s">
        <v>47</v>
      </c>
      <c r="B105" s="24"/>
      <c r="C105" s="25"/>
      <c r="D105" s="9" t="s">
        <v>48</v>
      </c>
      <c r="E105" s="4">
        <f>SUM(E106)</f>
        <v>20000</v>
      </c>
      <c r="F105" s="4">
        <f aca="true" t="shared" si="61" ref="F105:K105">SUM(F106)</f>
        <v>0</v>
      </c>
      <c r="G105" s="4">
        <f t="shared" si="61"/>
        <v>20000</v>
      </c>
      <c r="H105" s="4">
        <f t="shared" si="61"/>
        <v>0</v>
      </c>
      <c r="I105" s="4">
        <f t="shared" si="61"/>
        <v>0</v>
      </c>
      <c r="J105" s="4">
        <f t="shared" si="61"/>
        <v>0</v>
      </c>
      <c r="K105" s="4">
        <f t="shared" si="61"/>
        <v>0</v>
      </c>
    </row>
    <row r="106" spans="1:11" ht="16.5" customHeight="1">
      <c r="A106" s="58"/>
      <c r="B106" s="59" t="s">
        <v>49</v>
      </c>
      <c r="C106" s="11"/>
      <c r="D106" s="12" t="s">
        <v>50</v>
      </c>
      <c r="E106" s="5">
        <f aca="true" t="shared" si="62" ref="E106:J106">SUM(E107)</f>
        <v>20000</v>
      </c>
      <c r="F106" s="5">
        <f t="shared" si="62"/>
        <v>0</v>
      </c>
      <c r="G106" s="5">
        <f t="shared" si="62"/>
        <v>20000</v>
      </c>
      <c r="H106" s="5">
        <f t="shared" si="62"/>
        <v>0</v>
      </c>
      <c r="I106" s="5">
        <f t="shared" si="62"/>
        <v>0</v>
      </c>
      <c r="J106" s="5">
        <f t="shared" si="62"/>
        <v>0</v>
      </c>
      <c r="K106" s="38">
        <f>J106/G106</f>
        <v>0</v>
      </c>
    </row>
    <row r="107" spans="1:11" ht="48">
      <c r="A107" s="10"/>
      <c r="B107" s="10"/>
      <c r="C107" s="13" t="s">
        <v>57</v>
      </c>
      <c r="D107" s="14" t="s">
        <v>58</v>
      </c>
      <c r="E107" s="27">
        <f aca="true" t="shared" si="63" ref="E107:J107">SUM(E108)</f>
        <v>20000</v>
      </c>
      <c r="F107" s="27">
        <f t="shared" si="63"/>
        <v>0</v>
      </c>
      <c r="G107" s="27">
        <f t="shared" si="63"/>
        <v>20000</v>
      </c>
      <c r="H107" s="27">
        <f t="shared" si="63"/>
        <v>0</v>
      </c>
      <c r="I107" s="27">
        <f t="shared" si="63"/>
        <v>0</v>
      </c>
      <c r="J107" s="27">
        <f t="shared" si="63"/>
        <v>0</v>
      </c>
      <c r="K107" s="39">
        <f>J107/G107</f>
        <v>0</v>
      </c>
    </row>
    <row r="108" spans="1:11" s="22" customFormat="1" ht="27" customHeight="1">
      <c r="A108" s="49"/>
      <c r="B108" s="49"/>
      <c r="C108" s="50"/>
      <c r="D108" s="45" t="s">
        <v>76</v>
      </c>
      <c r="E108" s="46">
        <v>20000</v>
      </c>
      <c r="F108" s="43">
        <f>G108-E108</f>
        <v>0</v>
      </c>
      <c r="G108" s="46">
        <v>20000</v>
      </c>
      <c r="H108" s="43">
        <v>0</v>
      </c>
      <c r="I108" s="46">
        <v>0</v>
      </c>
      <c r="J108" s="43">
        <f>SUM(H108:I108)</f>
        <v>0</v>
      </c>
      <c r="K108" s="39">
        <f>J108/G108</f>
        <v>0</v>
      </c>
    </row>
    <row r="109" spans="1:11" ht="5.25" customHeight="1">
      <c r="A109" s="74"/>
      <c r="B109" s="74"/>
      <c r="C109" s="74"/>
      <c r="D109" s="75"/>
      <c r="E109" s="75"/>
      <c r="F109" s="75"/>
      <c r="G109" s="75"/>
      <c r="H109" s="75"/>
      <c r="I109" s="75"/>
      <c r="J109" s="42"/>
      <c r="K109" s="42"/>
    </row>
    <row r="110" spans="1:11" ht="31.5" customHeight="1">
      <c r="A110" s="71" t="s">
        <v>73</v>
      </c>
      <c r="B110" s="72"/>
      <c r="C110" s="72"/>
      <c r="D110" s="73"/>
      <c r="E110" s="28">
        <f aca="true" t="shared" si="64" ref="E110:J110">E105+E90+E80+E76+E72+E65+E61+E57+E53+E49+E45+E41+E17+E6</f>
        <v>12354794</v>
      </c>
      <c r="F110" s="28">
        <f t="shared" si="64"/>
        <v>12056393.370000001</v>
      </c>
      <c r="G110" s="28">
        <f t="shared" si="64"/>
        <v>24411187.369999997</v>
      </c>
      <c r="H110" s="28">
        <f t="shared" si="64"/>
        <v>11647941.28</v>
      </c>
      <c r="I110" s="28">
        <f t="shared" si="64"/>
        <v>37018.130000000005</v>
      </c>
      <c r="J110" s="28">
        <f t="shared" si="64"/>
        <v>11684959.409999998</v>
      </c>
      <c r="K110" s="76">
        <f>J110/G110</f>
        <v>0.4786723084334754</v>
      </c>
    </row>
    <row r="111" ht="12.75">
      <c r="A111" s="21" t="s">
        <v>60</v>
      </c>
    </row>
    <row r="112" spans="1:11" ht="16.5" customHeight="1">
      <c r="A112" s="29"/>
      <c r="B112" s="66" t="s">
        <v>61</v>
      </c>
      <c r="C112" s="66"/>
      <c r="D112" s="67"/>
      <c r="E112" s="20">
        <f aca="true" t="shared" si="65" ref="E112:J112">SUM(E113:E120)</f>
        <v>6624794</v>
      </c>
      <c r="F112" s="20">
        <f t="shared" si="65"/>
        <v>9784442.85</v>
      </c>
      <c r="G112" s="20">
        <f t="shared" si="65"/>
        <v>16409236.85</v>
      </c>
      <c r="H112" s="20">
        <f t="shared" si="65"/>
        <v>5879654.48</v>
      </c>
      <c r="I112" s="20">
        <f t="shared" si="65"/>
        <v>32902.62</v>
      </c>
      <c r="J112" s="20">
        <f t="shared" si="65"/>
        <v>5912557.100000001</v>
      </c>
      <c r="K112" s="38">
        <f aca="true" t="shared" si="66" ref="K112:K118">J112/G112</f>
        <v>0.3603188346934002</v>
      </c>
    </row>
    <row r="113" spans="1:11" ht="16.5" customHeight="1">
      <c r="A113" s="32"/>
      <c r="B113" s="63"/>
      <c r="C113" s="13" t="s">
        <v>128</v>
      </c>
      <c r="D113" s="14" t="s">
        <v>129</v>
      </c>
      <c r="E113" s="2">
        <f aca="true" t="shared" si="67" ref="E113:J113">E101</f>
        <v>400000</v>
      </c>
      <c r="F113" s="2">
        <f t="shared" si="67"/>
        <v>400000</v>
      </c>
      <c r="G113" s="2">
        <f t="shared" si="67"/>
        <v>800000</v>
      </c>
      <c r="H113" s="2">
        <f t="shared" si="67"/>
        <v>800000</v>
      </c>
      <c r="I113" s="2">
        <f t="shared" si="67"/>
        <v>0</v>
      </c>
      <c r="J113" s="2">
        <f t="shared" si="67"/>
        <v>800000</v>
      </c>
      <c r="K113" s="39">
        <f>J113/G113</f>
        <v>1</v>
      </c>
    </row>
    <row r="114" spans="1:11" ht="16.5" customHeight="1">
      <c r="A114" s="30"/>
      <c r="B114" s="31"/>
      <c r="C114" s="13" t="s">
        <v>7</v>
      </c>
      <c r="D114" s="14" t="s">
        <v>8</v>
      </c>
      <c r="E114" s="2">
        <f aca="true" t="shared" si="68" ref="E114:J114">E8+E12+E19+E28+E43+E63+E70+E74+E78+E82+E92+E98</f>
        <v>4877794</v>
      </c>
      <c r="F114" s="2">
        <f t="shared" si="68"/>
        <v>9677442.85</v>
      </c>
      <c r="G114" s="2">
        <f t="shared" si="68"/>
        <v>14555236.85</v>
      </c>
      <c r="H114" s="2">
        <f t="shared" si="68"/>
        <v>4397496.08</v>
      </c>
      <c r="I114" s="2">
        <f t="shared" si="68"/>
        <v>902.62</v>
      </c>
      <c r="J114" s="2">
        <f t="shared" si="68"/>
        <v>4398398.7</v>
      </c>
      <c r="K114" s="39">
        <f t="shared" si="66"/>
        <v>0.30218667997834747</v>
      </c>
    </row>
    <row r="115" spans="1:11" ht="16.5" customHeight="1">
      <c r="A115" s="30"/>
      <c r="B115" s="31"/>
      <c r="C115" s="13" t="s">
        <v>17</v>
      </c>
      <c r="D115" s="14" t="s">
        <v>18</v>
      </c>
      <c r="E115" s="2">
        <f aca="true" t="shared" si="69" ref="E115:J115">E39+E47+E51</f>
        <v>517000</v>
      </c>
      <c r="F115" s="2">
        <f t="shared" si="69"/>
        <v>-100000</v>
      </c>
      <c r="G115" s="2">
        <f t="shared" si="69"/>
        <v>417000</v>
      </c>
      <c r="H115" s="2">
        <f t="shared" si="69"/>
        <v>317158.4</v>
      </c>
      <c r="I115" s="2">
        <f t="shared" si="69"/>
        <v>0</v>
      </c>
      <c r="J115" s="2">
        <f t="shared" si="69"/>
        <v>317158.4</v>
      </c>
      <c r="K115" s="39">
        <f>J115/G115</f>
        <v>0.7605717026378898</v>
      </c>
    </row>
    <row r="116" spans="1:11" ht="24">
      <c r="A116" s="30"/>
      <c r="B116" s="31"/>
      <c r="C116" s="13" t="s">
        <v>140</v>
      </c>
      <c r="D116" s="14" t="s">
        <v>143</v>
      </c>
      <c r="E116" s="2">
        <f aca="true" t="shared" si="70" ref="E116:J116">E55</f>
        <v>0</v>
      </c>
      <c r="F116" s="2">
        <f t="shared" si="70"/>
        <v>7000</v>
      </c>
      <c r="G116" s="2">
        <f t="shared" si="70"/>
        <v>7000</v>
      </c>
      <c r="H116" s="2">
        <f t="shared" si="70"/>
        <v>7000</v>
      </c>
      <c r="I116" s="2">
        <f t="shared" si="70"/>
        <v>0</v>
      </c>
      <c r="J116" s="2">
        <f t="shared" si="70"/>
        <v>7000</v>
      </c>
      <c r="K116" s="39">
        <f>J116/G116</f>
        <v>1</v>
      </c>
    </row>
    <row r="117" spans="1:11" ht="49.5" customHeight="1">
      <c r="A117" s="30"/>
      <c r="B117" s="26"/>
      <c r="C117" s="13" t="s">
        <v>119</v>
      </c>
      <c r="D117" s="14" t="s">
        <v>114</v>
      </c>
      <c r="E117" s="2">
        <f aca="true" t="shared" si="71" ref="E117:J117">E67</f>
        <v>10000</v>
      </c>
      <c r="F117" s="2">
        <f t="shared" si="71"/>
        <v>0</v>
      </c>
      <c r="G117" s="2">
        <f t="shared" si="71"/>
        <v>10000</v>
      </c>
      <c r="H117" s="2">
        <f t="shared" si="71"/>
        <v>0</v>
      </c>
      <c r="I117" s="2">
        <f t="shared" si="71"/>
        <v>0</v>
      </c>
      <c r="J117" s="2">
        <f t="shared" si="71"/>
        <v>0</v>
      </c>
      <c r="K117" s="39">
        <f>J117/G117</f>
        <v>0</v>
      </c>
    </row>
    <row r="118" spans="1:11" ht="48">
      <c r="A118" s="30"/>
      <c r="B118" s="31"/>
      <c r="C118" s="13" t="s">
        <v>53</v>
      </c>
      <c r="D118" s="14" t="s">
        <v>102</v>
      </c>
      <c r="E118" s="2">
        <f aca="true" t="shared" si="72" ref="E118:J118">E15+E95+E103</f>
        <v>500000</v>
      </c>
      <c r="F118" s="2">
        <f t="shared" si="72"/>
        <v>100000</v>
      </c>
      <c r="G118" s="2">
        <f t="shared" si="72"/>
        <v>600000</v>
      </c>
      <c r="H118" s="2">
        <f t="shared" si="72"/>
        <v>358000</v>
      </c>
      <c r="I118" s="2">
        <f t="shared" si="72"/>
        <v>32000</v>
      </c>
      <c r="J118" s="2">
        <f t="shared" si="72"/>
        <v>390000</v>
      </c>
      <c r="K118" s="39">
        <f t="shared" si="66"/>
        <v>0.65</v>
      </c>
    </row>
    <row r="119" spans="1:11" ht="48.75" customHeight="1">
      <c r="A119" s="30"/>
      <c r="B119" s="31"/>
      <c r="C119" s="13" t="s">
        <v>55</v>
      </c>
      <c r="D119" s="14" t="s">
        <v>56</v>
      </c>
      <c r="E119" s="2">
        <f aca="true" t="shared" si="73" ref="E119:J119">E25</f>
        <v>300000</v>
      </c>
      <c r="F119" s="2">
        <f t="shared" si="73"/>
        <v>-300000</v>
      </c>
      <c r="G119" s="2">
        <f t="shared" si="73"/>
        <v>0</v>
      </c>
      <c r="H119" s="2">
        <f t="shared" si="73"/>
        <v>0</v>
      </c>
      <c r="I119" s="2">
        <f t="shared" si="73"/>
        <v>0</v>
      </c>
      <c r="J119" s="2">
        <f t="shared" si="73"/>
        <v>0</v>
      </c>
      <c r="K119" s="39"/>
    </row>
    <row r="120" spans="1:11" ht="48">
      <c r="A120" s="30"/>
      <c r="B120" s="31"/>
      <c r="C120" s="13" t="s">
        <v>57</v>
      </c>
      <c r="D120" s="14" t="s">
        <v>58</v>
      </c>
      <c r="E120" s="2">
        <f aca="true" t="shared" si="74" ref="E120:J120">E107</f>
        <v>20000</v>
      </c>
      <c r="F120" s="2">
        <f t="shared" si="74"/>
        <v>0</v>
      </c>
      <c r="G120" s="2">
        <f t="shared" si="74"/>
        <v>20000</v>
      </c>
      <c r="H120" s="2">
        <f t="shared" si="74"/>
        <v>0</v>
      </c>
      <c r="I120" s="2">
        <f t="shared" si="74"/>
        <v>0</v>
      </c>
      <c r="J120" s="2">
        <f t="shared" si="74"/>
        <v>0</v>
      </c>
      <c r="K120" s="39"/>
    </row>
    <row r="121" spans="1:11" ht="26.25" customHeight="1">
      <c r="A121" s="30"/>
      <c r="B121" s="66" t="s">
        <v>101</v>
      </c>
      <c r="C121" s="66"/>
      <c r="D121" s="67"/>
      <c r="E121" s="20">
        <f aca="true" t="shared" si="75" ref="E121:J121">E122+E123+E124</f>
        <v>5530000</v>
      </c>
      <c r="F121" s="20">
        <f t="shared" si="75"/>
        <v>1102481</v>
      </c>
      <c r="G121" s="20">
        <f t="shared" si="75"/>
        <v>6632481</v>
      </c>
      <c r="H121" s="20">
        <f t="shared" si="75"/>
        <v>5768286.800000001</v>
      </c>
      <c r="I121" s="20">
        <f t="shared" si="75"/>
        <v>4115.51</v>
      </c>
      <c r="J121" s="20">
        <f t="shared" si="75"/>
        <v>5772402.31</v>
      </c>
      <c r="K121" s="38">
        <f>J121/G121</f>
        <v>0.8703232334928663</v>
      </c>
    </row>
    <row r="122" spans="1:11" ht="16.5" customHeight="1">
      <c r="A122" s="10"/>
      <c r="B122" s="10"/>
      <c r="C122" s="57" t="s">
        <v>98</v>
      </c>
      <c r="D122" s="14" t="s">
        <v>8</v>
      </c>
      <c r="E122" s="2">
        <f aca="true" t="shared" si="76" ref="E122:J122">E21+E86</f>
        <v>4700500</v>
      </c>
      <c r="F122" s="2">
        <f t="shared" si="76"/>
        <v>521932.6</v>
      </c>
      <c r="G122" s="2">
        <f t="shared" si="76"/>
        <v>5222432.6</v>
      </c>
      <c r="H122" s="2">
        <f t="shared" si="76"/>
        <v>4558828.59</v>
      </c>
      <c r="I122" s="2">
        <f t="shared" si="76"/>
        <v>3498.18</v>
      </c>
      <c r="J122" s="2">
        <f t="shared" si="76"/>
        <v>4562326.77</v>
      </c>
      <c r="K122" s="39">
        <f>J122/G122</f>
        <v>0.8736018479204499</v>
      </c>
    </row>
    <row r="123" spans="1:11" ht="16.5" customHeight="1">
      <c r="A123" s="10"/>
      <c r="B123" s="10"/>
      <c r="C123" s="57" t="s">
        <v>100</v>
      </c>
      <c r="D123" s="14" t="s">
        <v>8</v>
      </c>
      <c r="E123" s="2">
        <f aca="true" t="shared" si="77" ref="E123:J123">E35</f>
        <v>0</v>
      </c>
      <c r="F123" s="2">
        <f t="shared" si="77"/>
        <v>319727</v>
      </c>
      <c r="G123" s="2">
        <f t="shared" si="77"/>
        <v>319727</v>
      </c>
      <c r="H123" s="2">
        <f t="shared" si="77"/>
        <v>257675.44</v>
      </c>
      <c r="I123" s="2">
        <f t="shared" si="77"/>
        <v>0</v>
      </c>
      <c r="J123" s="2">
        <f t="shared" si="77"/>
        <v>257675.44</v>
      </c>
      <c r="K123" s="39">
        <f>J123/G123</f>
        <v>0.8059233033181433</v>
      </c>
    </row>
    <row r="124" spans="1:11" ht="16.5" customHeight="1">
      <c r="A124" s="10"/>
      <c r="B124" s="10"/>
      <c r="C124" s="57" t="s">
        <v>99</v>
      </c>
      <c r="D124" s="14" t="s">
        <v>8</v>
      </c>
      <c r="E124" s="2">
        <f aca="true" t="shared" si="78" ref="E124:J124">E23+E37+E88</f>
        <v>829500</v>
      </c>
      <c r="F124" s="2">
        <f t="shared" si="78"/>
        <v>260821.4</v>
      </c>
      <c r="G124" s="2">
        <f t="shared" si="78"/>
        <v>1090321.4</v>
      </c>
      <c r="H124" s="2">
        <f t="shared" si="78"/>
        <v>951782.77</v>
      </c>
      <c r="I124" s="2">
        <f t="shared" si="78"/>
        <v>617.33</v>
      </c>
      <c r="J124" s="2">
        <f t="shared" si="78"/>
        <v>952400.1</v>
      </c>
      <c r="K124" s="39">
        <f>J124/G124</f>
        <v>0.873503996161132</v>
      </c>
    </row>
    <row r="125" spans="1:11" ht="16.5" customHeight="1">
      <c r="A125" s="32"/>
      <c r="B125" s="65" t="s">
        <v>94</v>
      </c>
      <c r="C125" s="66"/>
      <c r="D125" s="67"/>
      <c r="E125" s="20">
        <f aca="true" t="shared" si="79" ref="E125:J125">SUM(E59)</f>
        <v>200000</v>
      </c>
      <c r="F125" s="20">
        <f t="shared" si="79"/>
        <v>1169469.52</v>
      </c>
      <c r="G125" s="20">
        <f t="shared" si="79"/>
        <v>1369469.52</v>
      </c>
      <c r="H125" s="20">
        <f t="shared" si="79"/>
        <v>0</v>
      </c>
      <c r="I125" s="20">
        <f t="shared" si="79"/>
        <v>0</v>
      </c>
      <c r="J125" s="20">
        <f t="shared" si="79"/>
        <v>0</v>
      </c>
      <c r="K125" s="38"/>
    </row>
    <row r="128" spans="5:10" ht="12.75">
      <c r="E128" s="36"/>
      <c r="F128" s="36"/>
      <c r="G128" s="36"/>
      <c r="H128" s="36"/>
      <c r="I128" s="36"/>
      <c r="J128" s="36"/>
    </row>
    <row r="129" spans="5:10" ht="12.75">
      <c r="E129" s="36"/>
      <c r="F129" s="36"/>
      <c r="G129" s="36"/>
      <c r="H129" s="36"/>
      <c r="I129" s="36"/>
      <c r="J129" s="36"/>
    </row>
  </sheetData>
  <sheetProtection/>
  <autoFilter ref="A4:K108"/>
  <mergeCells count="8">
    <mergeCell ref="A1:K1"/>
    <mergeCell ref="B125:D125"/>
    <mergeCell ref="A2:K2"/>
    <mergeCell ref="A110:D110"/>
    <mergeCell ref="A109:C109"/>
    <mergeCell ref="D109:I109"/>
    <mergeCell ref="B112:D112"/>
    <mergeCell ref="B121:D121"/>
  </mergeCells>
  <printOptions horizontalCentered="1"/>
  <pageMargins left="0.984251968503937" right="0.7086614173228347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2021-03-11T13:23:18Z</cp:lastPrinted>
  <dcterms:created xsi:type="dcterms:W3CDTF">2020-02-04T18:03:04Z</dcterms:created>
  <dcterms:modified xsi:type="dcterms:W3CDTF">2021-03-11T13:25:10Z</dcterms:modified>
  <cp:category/>
  <cp:version/>
  <cp:contentType/>
  <cp:contentStatus/>
</cp:coreProperties>
</file>