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_FilterDatabase" localSheetId="0" hidden="1">'31.12.2020'!$A$4:$K$614</definedName>
    <definedName name="_xlnm.Print_Titles" localSheetId="0">'31.12.2020'!$5:$5</definedName>
  </definedNames>
  <calcPr fullCalcOnLoad="1"/>
</workbook>
</file>

<file path=xl/sharedStrings.xml><?xml version="1.0" encoding="utf-8"?>
<sst xmlns="http://schemas.openxmlformats.org/spreadsheetml/2006/main" count="1331" uniqueCount="385">
  <si>
    <t>Dział</t>
  </si>
  <si>
    <t>Rozdział</t>
  </si>
  <si>
    <t>Paragraf</t>
  </si>
  <si>
    <t>Treść</t>
  </si>
  <si>
    <t>010</t>
  </si>
  <si>
    <t>Rolnictwo i łowiectwo</t>
  </si>
  <si>
    <t>01008</t>
  </si>
  <si>
    <t>Melioracje wodne</t>
  </si>
  <si>
    <t>4210</t>
  </si>
  <si>
    <t>Zakup materiałów i wyposażenia</t>
  </si>
  <si>
    <t>4260</t>
  </si>
  <si>
    <t>Zakup energii</t>
  </si>
  <si>
    <t>01010</t>
  </si>
  <si>
    <t>Infrastruktura wodociągowa i sanitacyjna wsi</t>
  </si>
  <si>
    <t>4270</t>
  </si>
  <si>
    <t>Zakup usług remontowych</t>
  </si>
  <si>
    <t>4300</t>
  </si>
  <si>
    <t>Zakup usług pozostałych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</si>
  <si>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</si>
  <si>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</si>
  <si>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</si>
  <si>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</si>
  <si>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</si>
  <si>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</si>
  <si>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</si>
  <si>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</si>
  <si>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</si>
  <si>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</si>
  <si>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</si>
  <si>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</si>
  <si>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</si>
  <si>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</si>
  <si>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</si>
  <si>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</si>
  <si>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</si>
  <si>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</si>
  <si>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600</t>
  </si>
  <si>
    <t>Transport i łączność</t>
  </si>
  <si>
    <t>60011</t>
  </si>
  <si>
    <t>Drogi publiczne krajowe</t>
  </si>
  <si>
    <t>60013</t>
  </si>
  <si>
    <t>Drogi publiczne wojewódzkie</t>
  </si>
  <si>
    <t>60014</t>
  </si>
  <si>
    <t>Drogi publiczne powiatowe</t>
  </si>
  <si>
    <t>60016</t>
  </si>
  <si>
    <t>Drogi publiczne gminne</t>
  </si>
  <si>
    <t>3020</t>
  </si>
  <si>
    <t>Wydatki osobowe niezaliczone do wynagrodzeń</t>
  </si>
  <si>
    <t>4040</t>
  </si>
  <si>
    <t>Dodatkowe wynagrodzenie roczne</t>
  </si>
  <si>
    <t>4280</t>
  </si>
  <si>
    <t>Zakup usług zdrowotnych</t>
  </si>
  <si>
    <t>4440</t>
  </si>
  <si>
    <t>Odpisy na zakładowy fundusz świadczeń socjalnych</t>
  </si>
  <si>
    <t>6060</t>
  </si>
  <si>
    <t>Wydatki na zakupy inwestycyjne jednostek budżetowych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</si>
  <si>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</si>
  <si>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</si>
  <si>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</si>
  <si>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</si>
  <si>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</si>
  <si>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</si>
  <si>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</si>
  <si>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</si>
  <si>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</si>
  <si>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</si>
  <si>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</si>
  <si>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</si>
  <si>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</si>
  <si>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</si>
  <si>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</si>
  <si>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</si>
  <si>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</si>
  <si>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</si>
  <si>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</si>
  <si>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</si>
  <si>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</si>
  <si>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</si>
  <si>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</si>
  <si>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</si>
  <si>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4360</t>
  </si>
  <si>
    <t>4410</t>
  </si>
  <si>
    <t>Podróże służbowe krajowe</t>
  </si>
  <si>
    <t>4700</t>
  </si>
  <si>
    <t xml:space="preserve">Szkolenia pracowników niebędących członkami korpusu służby cywilnej </t>
  </si>
  <si>
    <t>75075</t>
  </si>
  <si>
    <t>Promocja jednostek samorządu terytorialnego</t>
  </si>
  <si>
    <t>4380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</si>
  <si>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</si>
  <si>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</si>
  <si>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</si>
  <si>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</si>
  <si>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</si>
  <si>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</si>
  <si>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</si>
  <si>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</si>
  <si>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</si>
  <si>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</si>
  <si>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</si>
  <si>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</si>
  <si>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</si>
  <si>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</si>
  <si>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</si>
  <si>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</si>
  <si>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</si>
  <si>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</si>
  <si>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</si>
  <si>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</si>
  <si>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</si>
  <si>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</si>
  <si>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</si>
  <si>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</si>
  <si>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</si>
  <si>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</si>
  <si>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</si>
  <si>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</si>
  <si>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</si>
  <si>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</si>
  <si>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>Szkoły podstawowe</t>
  </si>
  <si>
    <t>3240</t>
  </si>
  <si>
    <t>Stypendia dla uczniów</t>
  </si>
  <si>
    <t>4240</t>
  </si>
  <si>
    <t>80104</t>
  </si>
  <si>
    <t xml:space="preserve">Przedszkola </t>
  </si>
  <si>
    <t>80113</t>
  </si>
  <si>
    <t>Dowożenie uczniów do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</si>
  <si>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</si>
  <si>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</si>
  <si>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</si>
  <si>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</si>
  <si>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</si>
  <si>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</si>
  <si>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</si>
  <si>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</si>
  <si>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</si>
  <si>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4390</t>
  </si>
  <si>
    <t>Zakup usług obejmujących wykonanie ekspertyz, analiz i opinii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</si>
  <si>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</si>
  <si>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</si>
  <si>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</si>
  <si>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</si>
  <si>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</si>
  <si>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</si>
  <si>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3110</t>
  </si>
  <si>
    <t>Świadczenia społeczne</t>
  </si>
  <si>
    <t>85213</t>
  </si>
  <si>
    <t>4130</t>
  </si>
  <si>
    <t>Składki na ubezpieczenie zdrowotne</t>
  </si>
  <si>
    <t>85214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</si>
  <si>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</si>
  <si>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</si>
  <si>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</si>
  <si>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</si>
  <si>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</si>
  <si>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</si>
  <si>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</si>
  <si>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</si>
  <si>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</si>
  <si>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</si>
  <si>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</si>
  <si>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85415</t>
  </si>
  <si>
    <t>85417</t>
  </si>
  <si>
    <t>Szkolne schroniska młodzieżowe</t>
  </si>
  <si>
    <t>85446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</si>
  <si>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</si>
  <si>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</si>
  <si>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</si>
  <si>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</si>
  <si>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</si>
  <si>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</si>
  <si>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4500</t>
  </si>
  <si>
    <t>Pozostałe podatki na rzecz budżetów jednostek samorządu terytorialnego</t>
  </si>
  <si>
    <t>90004</t>
  </si>
  <si>
    <t>Utrzymanie zieleni w miastach i gminach</t>
  </si>
  <si>
    <t>90008</t>
  </si>
  <si>
    <t>Ochrona różnorodności biologicznej i krajobrazu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</si>
  <si>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</si>
  <si>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</si>
  <si>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</si>
  <si>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</si>
  <si>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</si>
  <si>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</si>
  <si>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</si>
  <si>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3040</t>
  </si>
  <si>
    <t>Nagrody o charakterze szczególnym niezaliczone do wynagrodzeń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</si>
  <si>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</si>
  <si>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</si>
  <si>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</si>
  <si>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</si>
  <si>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</si>
  <si>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</si>
  <si>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</si>
  <si>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</si>
  <si>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</si>
  <si>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</si>
  <si>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4340</t>
  </si>
  <si>
    <t>Zakup usług remontowo-konserwatorskich dotyczących obiektów zabytkowych będących w użytkowaniu jednostek budżetowych</t>
  </si>
  <si>
    <t>926</t>
  </si>
  <si>
    <t>92605</t>
  </si>
  <si>
    <t>Zakup usług obejmujących tłumaczenia</t>
  </si>
  <si>
    <t>4480</t>
  </si>
  <si>
    <t>Podatek od nieruchomości</t>
  </si>
  <si>
    <t>020</t>
  </si>
  <si>
    <t>Leśnictwo</t>
  </si>
  <si>
    <t>02001</t>
  </si>
  <si>
    <t>Gospodarka leśna</t>
  </si>
  <si>
    <t>4510</t>
  </si>
  <si>
    <t>Opłaty na rzecz budżetu państwa</t>
  </si>
  <si>
    <t>8110</t>
  </si>
  <si>
    <t>Odsetki od samorządowych papierów wartościowych lub zaciągniętych przez jednostkę samorządu terytorialnego kredytów i pożyczek</t>
  </si>
  <si>
    <t>75814</t>
  </si>
  <si>
    <t>4530</t>
  </si>
  <si>
    <t>Różne rozliczenia finansowe</t>
  </si>
  <si>
    <t>Podatek od towarów i usług (VAT)</t>
  </si>
  <si>
    <t>2310</t>
  </si>
  <si>
    <t>Dotacje celowe przekazane gminie na zadania bieżące realizowane na podstawie porozumień (umów) między jednostkami samorządu terytorialnego</t>
  </si>
  <si>
    <t>85216</t>
  </si>
  <si>
    <t>Zasiłki stałe</t>
  </si>
  <si>
    <t>90001</t>
  </si>
  <si>
    <t>Gospodarka ściekowa i ochrona wód</t>
  </si>
  <si>
    <t>90013</t>
  </si>
  <si>
    <t>Schroniska dla zwierząt</t>
  </si>
  <si>
    <t>6230</t>
  </si>
  <si>
    <t>2360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</si>
  <si>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</si>
  <si>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</t>
  </si>
  <si>
    <t>6300</t>
  </si>
  <si>
    <t>Dotacja celowa na pomoc finansową udzielaną między jednostkami samorządu terytorialnego na dofinansowanie własnych zadań inwestycyjnych i zakupów inwestycyjnych</t>
  </si>
  <si>
    <t>75404</t>
  </si>
  <si>
    <t>Komendy wojewódzkie Policji</t>
  </si>
  <si>
    <t>Rodziny zastępcze</t>
  </si>
  <si>
    <t>85205</t>
  </si>
  <si>
    <t>Zadania w zakresie przeciwdziałania przemocy w rodzinie</t>
  </si>
  <si>
    <t>Kultura fizyczna</t>
  </si>
  <si>
    <t>6570</t>
  </si>
  <si>
    <t>Dotacje celowe przekazane z budżetu na finansowanie lub dofinansowanie zadań inwestycyjnych obiektów zabytkowych jednostkom niezaliczanym do sektora finansów publicznych</t>
  </si>
  <si>
    <t>Opłaty z tytułu zakupu usług telekomunikacyjnych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</si>
  <si>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</si>
  <si>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</si>
  <si>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</si>
  <si>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Wspieranie rodziny</t>
  </si>
  <si>
    <t>% wykonania</t>
  </si>
  <si>
    <t>Wydatki ogółem</t>
  </si>
  <si>
    <t>w tym:</t>
  </si>
  <si>
    <t>I wydatki bieżące</t>
  </si>
  <si>
    <t>1) wydatki jednostek budżetowych</t>
  </si>
  <si>
    <t>2) dotacje na zadania bieżące</t>
  </si>
  <si>
    <t>3) świadczenia na rzecz osób fizycznych</t>
  </si>
  <si>
    <t>II wydatki majątkowe</t>
  </si>
  <si>
    <t>Świadczenia rodzinne, świadczenia z funduszu alimentacyjneego oraz składki na ubezpieczenia emerytalne i rentowe  z ubezpieczenia społecznego</t>
  </si>
  <si>
    <t>1</t>
  </si>
  <si>
    <t>2</t>
  </si>
  <si>
    <t>3</t>
  </si>
  <si>
    <t>4</t>
  </si>
  <si>
    <t>5</t>
  </si>
  <si>
    <t>6</t>
  </si>
  <si>
    <t>7</t>
  </si>
  <si>
    <t>Dotacje celowe z budżetu na finansowanie lub dofinansowanie kosztów realizacji inwestycji i zakupów inwestycyjnych jednostek niezaliczanych do sektora finansów publicznych</t>
  </si>
  <si>
    <t>Zmiany w ciągu roku</t>
  </si>
  <si>
    <t>8</t>
  </si>
  <si>
    <t>9</t>
  </si>
  <si>
    <t>Wydatki 
niewygasajace</t>
  </si>
  <si>
    <t>10</t>
  </si>
  <si>
    <t>11</t>
  </si>
  <si>
    <t>4190</t>
  </si>
  <si>
    <t>90019</t>
  </si>
  <si>
    <t>Wpływy i wydatki związane z gromadzeniem środków z opłat i kar za korzystanie ze środowiska</t>
  </si>
  <si>
    <t>2960</t>
  </si>
  <si>
    <t>Przelewy redystrybucyjne</t>
  </si>
  <si>
    <t>Nagrody konkursowe</t>
  </si>
  <si>
    <t>75421</t>
  </si>
  <si>
    <t>Zarządzanie kryzysowe</t>
  </si>
  <si>
    <t xml:space="preserve">    a) wynagrodzenia i składki od nich naliczane</t>
  </si>
  <si>
    <t xml:space="preserve">    a) ogólna</t>
  </si>
  <si>
    <t xml:space="preserve">    b) celowa, z tego:</t>
  </si>
  <si>
    <t xml:space="preserve">     - na realizację zadań własnych z zakresu zarządzania kryzysowego</t>
  </si>
  <si>
    <t xml:space="preserve">    b) wydatki związane z realizacją ich zadań statutowych</t>
  </si>
  <si>
    <t>1) inwestycje i zakupy inwestycyjne ze środków własnych</t>
  </si>
  <si>
    <t>Plan 
początkowy</t>
  </si>
  <si>
    <t>Plan 
po zmianach</t>
  </si>
  <si>
    <t>Wykonanie</t>
  </si>
  <si>
    <t>Wydatki ogółem
(kol.8 + kol.9)</t>
  </si>
  <si>
    <t>Załącznik Nr 2</t>
  </si>
  <si>
    <t>71012</t>
  </si>
  <si>
    <t>Zadania z zakresu geodezji i kartografii</t>
  </si>
  <si>
    <t>2300</t>
  </si>
  <si>
    <t>Zakup środków dydaktycznych i książek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</si>
  <si>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</si>
  <si>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2910</t>
  </si>
  <si>
    <t>4560</t>
  </si>
  <si>
    <t>Odsetki od dotacji oraz płatności: wykorzystanych niezgodnie z przeznaczeniem lub wykorzystanych z naruszeniem procedur, o których mowa w art. 184 ustawy, pobranych nienaleznie lub w nadmiernej wysokości</t>
  </si>
  <si>
    <t>85228</t>
  </si>
  <si>
    <t>Uslugi opiekuńcze i specjalistyczne usługi opiekuńcze</t>
  </si>
  <si>
    <t>92601</t>
  </si>
  <si>
    <t>Obiekty sportowe</t>
  </si>
  <si>
    <t xml:space="preserve">2) wydatki na programy finansowane z udziałem środków Unii Europejskiej i innych środków zagranicznych </t>
  </si>
  <si>
    <t>8010</t>
  </si>
  <si>
    <t>Rozliczenia z bankami związane z obsługą długu publicznego</t>
  </si>
  <si>
    <t>75704</t>
  </si>
  <si>
    <t>Rozliczenia z tytułu poręczeń i gwarancji udzielonych przez Skarb Państwa lub jednostkę samorządu terytorialnego</t>
  </si>
  <si>
    <t>8030</t>
  </si>
  <si>
    <t>Wypłaty z tytulu krajowych poręczeń i gwarancji</t>
  </si>
  <si>
    <t>Składki na ubezpieczenie zdrowotne opłacane za osoby pobierajace niektóre świadczenia z pomocy społecznej, niektóre świadczenia rodzinne oraz za osoby uczestniczące w zajęciach w centrum integracji społecznej</t>
  </si>
  <si>
    <t>Zasiłki okresowe, celowe i pomoc w naturze oraz składki na ubezpieczenia emerytalne i rentowe</t>
  </si>
  <si>
    <t>85230</t>
  </si>
  <si>
    <t>Pomoc w zakresie dożywiania</t>
  </si>
  <si>
    <t>Pomoc materialna dla uczniów o charakterze socjalnym</t>
  </si>
  <si>
    <t>Pomoc materialna dla uczniów o charakterze motywacyjnym</t>
  </si>
  <si>
    <t>85416</t>
  </si>
  <si>
    <t>855</t>
  </si>
  <si>
    <t>Rodzina</t>
  </si>
  <si>
    <t>85501</t>
  </si>
  <si>
    <t>Świadczenie wychowawcze</t>
  </si>
  <si>
    <t>Zwroty dotacji oraz płatności wykorzystanych niezgodnie z przeznaczeniem lub wykorzystanych z naruszeniem procedur, o których mowa w art. 184 ustawy, pobranych nienależnie lub w nadmiernej wysokości</t>
  </si>
  <si>
    <t>85502</t>
  </si>
  <si>
    <t>85503</t>
  </si>
  <si>
    <t>Karta Dużej Rodziny</t>
  </si>
  <si>
    <t>85504</t>
  </si>
  <si>
    <t>85508</t>
  </si>
  <si>
    <t>85510</t>
  </si>
  <si>
    <t>Dzialalność placówki opiekuńczo-wychowawcze</t>
  </si>
  <si>
    <t>6057</t>
  </si>
  <si>
    <t>6059</t>
  </si>
  <si>
    <t>90005</t>
  </si>
  <si>
    <t>Ochrona powietrza atmosferycznego i klimatu</t>
  </si>
  <si>
    <t>Zadania w zakresie kultury fizycznej</t>
  </si>
  <si>
    <t>Realizacja zadań wymagających stosowania specjalnej organizacji nauki i metod pracy dla dzieci i młodzieży w szkołach podstawowych</t>
  </si>
  <si>
    <t>85195</t>
  </si>
  <si>
    <t>6058</t>
  </si>
  <si>
    <t>4590</t>
  </si>
  <si>
    <t>Kary i odszkodowania wypłacane na rzecz osób fizycznych</t>
  </si>
  <si>
    <t>4140</t>
  </si>
  <si>
    <t>Wpłaty na PFRON</t>
  </si>
  <si>
    <t>80153</t>
  </si>
  <si>
    <t>Zapewnienie uczniom prawa do bezpłatnego dostępu do podręczników, materiałów edukacyjnych lub materiałów ćwiczeniowych</t>
  </si>
  <si>
    <t>85203</t>
  </si>
  <si>
    <t>853</t>
  </si>
  <si>
    <t>85395</t>
  </si>
  <si>
    <t>Pozostałe zadania w zakresie polityki społecznej</t>
  </si>
  <si>
    <t>Dotacje celowe z budżetu na finansowanie lub dofinansowanie kosztów realizacji inwestycji i zakupów inwestycyjnych innych jednostek sektora finansów publicznych</t>
  </si>
  <si>
    <t>Ośrodki wsparcia</t>
  </si>
  <si>
    <t>Wpłaty jednostek na państwowy fundusz celowy</t>
  </si>
  <si>
    <t>4017</t>
  </si>
  <si>
    <t>4117</t>
  </si>
  <si>
    <t>4127</t>
  </si>
  <si>
    <t>4177</t>
  </si>
  <si>
    <t>4217</t>
  </si>
  <si>
    <t>4247</t>
  </si>
  <si>
    <t>4307</t>
  </si>
  <si>
    <t>85111</t>
  </si>
  <si>
    <t>6220</t>
  </si>
  <si>
    <t>Szpital ogólne</t>
  </si>
  <si>
    <t>85513</t>
  </si>
  <si>
    <t>Składki na ubezpieczenie zdrowotne opłacane za osoby pobierajace niektóre świadczenia rodzinne, zgodnie z przepisami ustawy o świadczeniach rodzinnych oraz za osoby pobierające zasiłki dla opiekunów, zgodnie z przepisami ustawy z dnia 4 kwietnia 2014 r. o ustaleniu i wypłacie zasiłków dla opiekunów</t>
  </si>
  <si>
    <t>4220</t>
  </si>
  <si>
    <t>Zakup środków żywności</t>
  </si>
  <si>
    <t>85505</t>
  </si>
  <si>
    <t>Tworzenie i funkcjonowanie żłobków</t>
  </si>
  <si>
    <t>90006</t>
  </si>
  <si>
    <t>Ochrona gleby i wód podziemnych</t>
  </si>
  <si>
    <t>6010</t>
  </si>
  <si>
    <t>Wydatki na zakup i objęcie akcji i udziałów</t>
  </si>
  <si>
    <t>Realizacja wydatków budżetu na dzień 31 grudnia 2020 roku</t>
  </si>
  <si>
    <t>3250</t>
  </si>
  <si>
    <t>75056</t>
  </si>
  <si>
    <t>Spis powszechny i inne</t>
  </si>
  <si>
    <t>75107</t>
  </si>
  <si>
    <t>Wybory Prezydenta Rzeczypospolitej Polskiej</t>
  </si>
  <si>
    <t>2800</t>
  </si>
  <si>
    <t>Dotacja celowa z budżetu dla pozostałych jednostek zaliczanych do sektora finansów publicznych</t>
  </si>
  <si>
    <t>75411</t>
  </si>
  <si>
    <t>6170</t>
  </si>
  <si>
    <t>Wpłaty jednostek na państwowy fundusz celowy finansowanie lub dofinansowanie zadań inwestycyjnych</t>
  </si>
  <si>
    <t>4219</t>
  </si>
  <si>
    <t>4309</t>
  </si>
  <si>
    <t>85595</t>
  </si>
  <si>
    <t>Stypendia różne</t>
  </si>
  <si>
    <t>4) Wydatki na programy finansowane z udziałem środków Unii Europejskiej i innych środków zagranicznych</t>
  </si>
  <si>
    <t xml:space="preserve">    b) pozostałe wydatki ze środków unijnych i innych</t>
  </si>
  <si>
    <t>5) obsługa długu</t>
  </si>
  <si>
    <t>6) rezerwa na wydatki bieżące</t>
  </si>
  <si>
    <t xml:space="preserve">     - na realizację zadań własnych z zakresu oświaty</t>
  </si>
  <si>
    <t xml:space="preserve">     - na realizację zadań własnych z zakresu utrzymania gminnych obiektów 
       (wynagrodzenie dla gospodarzy (opiekunów) świetlic wiejskich)</t>
  </si>
  <si>
    <t>4) rezerwa celowa na inwestycje i zakupy inwestycyje</t>
  </si>
  <si>
    <t>3) zakup i objęcie akcji i udziałów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</si>
</sst>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6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9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7" borderId="16" xfId="0" applyNumberFormat="1" applyFont="1" applyFill="1" applyBorder="1" applyAlignment="1" applyProtection="1">
      <alignment horizontal="right" vertical="center" wrapText="1"/>
      <protection locked="0"/>
    </xf>
    <xf numFmtId="4" fontId="9" fillId="37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8" xfId="0" applyNumberFormat="1" applyFont="1" applyFill="1" applyBorder="1" applyAlignment="1" applyProtection="1">
      <alignment horizontal="left"/>
      <protection locked="0"/>
    </xf>
    <xf numFmtId="4" fontId="9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5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2" xfId="0" applyNumberFormat="1" applyFont="1" applyFill="1" applyBorder="1" applyAlignment="1" applyProtection="1">
      <alignment horizontal="center" vertical="center" wrapText="1"/>
      <protection locked="0"/>
    </xf>
    <xf numFmtId="10" fontId="9" fillId="35" borderId="11" xfId="0" applyNumberFormat="1" applyFont="1" applyFill="1" applyBorder="1" applyAlignment="1" applyProtection="1">
      <alignment horizontal="right" vertical="center" wrapText="1"/>
      <protection locked="0"/>
    </xf>
    <xf numFmtId="10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26" xfId="0" applyNumberFormat="1" applyFont="1" applyFill="1" applyBorder="1" applyAlignment="1" applyProtection="1">
      <alignment horizontal="right" vertical="center" wrapText="1"/>
      <protection locked="0"/>
    </xf>
    <xf numFmtId="10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10" fontId="9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0" fontId="4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8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7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43" xfId="0" applyNumberFormat="1" applyFont="1" applyFill="1" applyBorder="1" applyAlignment="1" applyProtection="1">
      <alignment horizontal="right" vertical="center" wrapText="1"/>
      <protection locked="0"/>
    </xf>
    <xf numFmtId="10" fontId="5" fillId="36" borderId="43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44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49" fontId="9" fillId="37" borderId="57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58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44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50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5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6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5"/>
  <sheetViews>
    <sheetView showGridLines="0" tabSelected="1" view="pageBreakPreview" zoomScaleSheetLayoutView="100" workbookViewId="0" topLeftCell="A62">
      <selection activeCell="D77" sqref="D77"/>
    </sheetView>
  </sheetViews>
  <sheetFormatPr defaultColWidth="9.33203125" defaultRowHeight="12.75"/>
  <cols>
    <col min="1" max="1" width="6.83203125" style="2" customWidth="1"/>
    <col min="2" max="2" width="8.83203125" style="2" bestFit="1" customWidth="1"/>
    <col min="3" max="3" width="8.66015625" style="2" customWidth="1"/>
    <col min="4" max="4" width="56.33203125" style="2" customWidth="1"/>
    <col min="5" max="6" width="17.5" style="2" customWidth="1"/>
    <col min="7" max="8" width="17.5" style="2" bestFit="1" customWidth="1"/>
    <col min="9" max="9" width="16.83203125" style="2" customWidth="1"/>
    <col min="10" max="10" width="17.5" style="2" bestFit="1" customWidth="1"/>
    <col min="11" max="11" width="11.33203125" style="2" customWidth="1"/>
    <col min="12" max="16384" width="9.33203125" style="1" customWidth="1"/>
  </cols>
  <sheetData>
    <row r="1" spans="1:11" s="2" customFormat="1" ht="15.75">
      <c r="A1" s="154" t="s">
        <v>282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s="2" customFormat="1" ht="18.75" customHeight="1">
      <c r="A2" s="155" t="s">
        <v>362</v>
      </c>
      <c r="B2" s="156"/>
      <c r="C2" s="156"/>
      <c r="D2" s="156"/>
      <c r="E2" s="156"/>
      <c r="F2" s="156"/>
      <c r="G2" s="156"/>
      <c r="H2" s="156"/>
      <c r="I2" s="156"/>
      <c r="J2" s="157"/>
      <c r="K2" s="157"/>
    </row>
    <row r="3" s="2" customFormat="1" ht="9" customHeight="1"/>
    <row r="4" spans="1:11" s="2" customFormat="1" ht="48.75" customHeight="1">
      <c r="A4" s="3" t="s">
        <v>0</v>
      </c>
      <c r="B4" s="3" t="s">
        <v>1</v>
      </c>
      <c r="C4" s="3" t="s">
        <v>2</v>
      </c>
      <c r="D4" s="4" t="s">
        <v>3</v>
      </c>
      <c r="E4" s="4" t="s">
        <v>278</v>
      </c>
      <c r="F4" s="4" t="s">
        <v>258</v>
      </c>
      <c r="G4" s="4" t="s">
        <v>279</v>
      </c>
      <c r="H4" s="5" t="s">
        <v>280</v>
      </c>
      <c r="I4" s="5" t="s">
        <v>261</v>
      </c>
      <c r="J4" s="5" t="s">
        <v>281</v>
      </c>
      <c r="K4" s="5" t="s">
        <v>241</v>
      </c>
    </row>
    <row r="5" spans="1:11" s="8" customFormat="1" ht="11.25" customHeight="1">
      <c r="A5" s="6" t="s">
        <v>250</v>
      </c>
      <c r="B5" s="6" t="s">
        <v>251</v>
      </c>
      <c r="C5" s="3" t="s">
        <v>252</v>
      </c>
      <c r="D5" s="3" t="s">
        <v>253</v>
      </c>
      <c r="E5" s="3" t="s">
        <v>254</v>
      </c>
      <c r="F5" s="3" t="s">
        <v>255</v>
      </c>
      <c r="G5" s="3" t="s">
        <v>256</v>
      </c>
      <c r="H5" s="7" t="s">
        <v>259</v>
      </c>
      <c r="I5" s="7" t="s">
        <v>260</v>
      </c>
      <c r="J5" s="7" t="s">
        <v>262</v>
      </c>
      <c r="K5" s="7" t="s">
        <v>263</v>
      </c>
    </row>
    <row r="6" spans="1:11" s="2" customFormat="1" ht="16.5" customHeight="1">
      <c r="A6" s="12" t="s">
        <v>4</v>
      </c>
      <c r="B6" s="13"/>
      <c r="C6" s="14"/>
      <c r="D6" s="15" t="s">
        <v>5</v>
      </c>
      <c r="E6" s="16">
        <f aca="true" t="shared" si="0" ref="E6:J6">E7+E11+E22+E24</f>
        <v>1015687</v>
      </c>
      <c r="F6" s="16">
        <f t="shared" si="0"/>
        <v>8385773.13</v>
      </c>
      <c r="G6" s="16">
        <f t="shared" si="0"/>
        <v>9401460.129999999</v>
      </c>
      <c r="H6" s="16">
        <f t="shared" si="0"/>
        <v>1334973.91</v>
      </c>
      <c r="I6" s="16">
        <f t="shared" si="0"/>
        <v>0</v>
      </c>
      <c r="J6" s="16">
        <f t="shared" si="0"/>
        <v>1334973.91</v>
      </c>
      <c r="K6" s="63">
        <f aca="true" t="shared" si="1" ref="K6:K61">J6/G6</f>
        <v>0.14199644433316339</v>
      </c>
    </row>
    <row r="7" spans="1:11" s="2" customFormat="1" ht="16.5" customHeight="1">
      <c r="A7" s="17"/>
      <c r="B7" s="18" t="s">
        <v>6</v>
      </c>
      <c r="C7" s="19"/>
      <c r="D7" s="20" t="s">
        <v>7</v>
      </c>
      <c r="E7" s="9">
        <f aca="true" t="shared" si="2" ref="E7:J7">SUM(E8:E10)</f>
        <v>15000</v>
      </c>
      <c r="F7" s="9">
        <f t="shared" si="2"/>
        <v>-6500</v>
      </c>
      <c r="G7" s="9">
        <f t="shared" si="2"/>
        <v>8500</v>
      </c>
      <c r="H7" s="51">
        <f t="shared" si="2"/>
        <v>0</v>
      </c>
      <c r="I7" s="51">
        <f t="shared" si="2"/>
        <v>0</v>
      </c>
      <c r="J7" s="51">
        <f t="shared" si="2"/>
        <v>0</v>
      </c>
      <c r="K7" s="44">
        <f t="shared" si="1"/>
        <v>0</v>
      </c>
    </row>
    <row r="8" spans="1:11" s="2" customFormat="1" ht="16.5" customHeight="1">
      <c r="A8" s="17"/>
      <c r="B8" s="21"/>
      <c r="C8" s="22" t="s">
        <v>8</v>
      </c>
      <c r="D8" s="23" t="s">
        <v>9</v>
      </c>
      <c r="E8" s="10">
        <v>500</v>
      </c>
      <c r="F8" s="10">
        <f>G8-E8</f>
        <v>0</v>
      </c>
      <c r="G8" s="10">
        <v>500</v>
      </c>
      <c r="H8" s="40">
        <v>0</v>
      </c>
      <c r="I8" s="40">
        <v>0</v>
      </c>
      <c r="J8" s="40">
        <f>H8+I8</f>
        <v>0</v>
      </c>
      <c r="K8" s="41">
        <f>J8/G8</f>
        <v>0</v>
      </c>
    </row>
    <row r="9" spans="1:11" s="2" customFormat="1" ht="16.5" customHeight="1">
      <c r="A9" s="17"/>
      <c r="B9" s="21"/>
      <c r="C9" s="22" t="s">
        <v>14</v>
      </c>
      <c r="D9" s="23" t="s">
        <v>15</v>
      </c>
      <c r="E9" s="11">
        <v>3000</v>
      </c>
      <c r="F9" s="10">
        <f>G9-E9</f>
        <v>0</v>
      </c>
      <c r="G9" s="11">
        <v>3000</v>
      </c>
      <c r="H9" s="40">
        <v>0</v>
      </c>
      <c r="I9" s="40">
        <v>0</v>
      </c>
      <c r="J9" s="40">
        <f>H9+I9</f>
        <v>0</v>
      </c>
      <c r="K9" s="41">
        <f>J9/G9</f>
        <v>0</v>
      </c>
    </row>
    <row r="10" spans="1:11" s="2" customFormat="1" ht="16.5" customHeight="1">
      <c r="A10" s="17"/>
      <c r="B10" s="21"/>
      <c r="C10" s="22" t="s">
        <v>16</v>
      </c>
      <c r="D10" s="23" t="s">
        <v>15</v>
      </c>
      <c r="E10" s="11">
        <v>11500</v>
      </c>
      <c r="F10" s="10">
        <f>G10-E10</f>
        <v>-6500</v>
      </c>
      <c r="G10" s="11">
        <v>5000</v>
      </c>
      <c r="H10" s="40">
        <v>0</v>
      </c>
      <c r="I10" s="40">
        <v>0</v>
      </c>
      <c r="J10" s="40">
        <f aca="true" t="shared" si="3" ref="J10:J33">H10+I10</f>
        <v>0</v>
      </c>
      <c r="K10" s="41">
        <f t="shared" si="1"/>
        <v>0</v>
      </c>
    </row>
    <row r="11" spans="1:11" s="2" customFormat="1" ht="16.5" customHeight="1">
      <c r="A11" s="17"/>
      <c r="B11" s="18" t="s">
        <v>12</v>
      </c>
      <c r="C11" s="19"/>
      <c r="D11" s="20" t="s">
        <v>13</v>
      </c>
      <c r="E11" s="9">
        <f aca="true" t="shared" si="4" ref="E11:J11">SUM(E12:E21)</f>
        <v>465687</v>
      </c>
      <c r="F11" s="9">
        <f t="shared" si="4"/>
        <v>1241500</v>
      </c>
      <c r="G11" s="9">
        <f t="shared" si="4"/>
        <v>1707187</v>
      </c>
      <c r="H11" s="9">
        <f t="shared" si="4"/>
        <v>530657.2</v>
      </c>
      <c r="I11" s="9">
        <f t="shared" si="4"/>
        <v>0</v>
      </c>
      <c r="J11" s="9">
        <f t="shared" si="4"/>
        <v>530657.2</v>
      </c>
      <c r="K11" s="44">
        <f t="shared" si="1"/>
        <v>0.3108371842100484</v>
      </c>
    </row>
    <row r="12" spans="1:11" s="2" customFormat="1" ht="16.5" customHeight="1">
      <c r="A12" s="17"/>
      <c r="B12" s="21"/>
      <c r="C12" s="22" t="s">
        <v>48</v>
      </c>
      <c r="D12" s="23" t="s">
        <v>49</v>
      </c>
      <c r="E12" s="10">
        <v>5100</v>
      </c>
      <c r="F12" s="10">
        <f aca="true" t="shared" si="5" ref="F12:F21">G12-E12</f>
        <v>-93</v>
      </c>
      <c r="G12" s="10">
        <v>5007</v>
      </c>
      <c r="H12" s="40">
        <v>5006.5</v>
      </c>
      <c r="I12" s="40">
        <v>0</v>
      </c>
      <c r="J12" s="40">
        <f t="shared" si="3"/>
        <v>5006.5</v>
      </c>
      <c r="K12" s="41">
        <f t="shared" si="1"/>
        <v>0.9999001398042741</v>
      </c>
    </row>
    <row r="13" spans="1:11" s="2" customFormat="1" ht="16.5" customHeight="1">
      <c r="A13" s="17"/>
      <c r="B13" s="21"/>
      <c r="C13" s="22" t="s">
        <v>28</v>
      </c>
      <c r="D13" s="23" t="s">
        <v>29</v>
      </c>
      <c r="E13" s="10">
        <v>887</v>
      </c>
      <c r="F13" s="10">
        <f t="shared" si="5"/>
        <v>0</v>
      </c>
      <c r="G13" s="10">
        <v>887</v>
      </c>
      <c r="H13" s="40">
        <v>870.12</v>
      </c>
      <c r="I13" s="40">
        <v>0</v>
      </c>
      <c r="J13" s="40">
        <f t="shared" si="3"/>
        <v>870.12</v>
      </c>
      <c r="K13" s="41">
        <f t="shared" si="1"/>
        <v>0.9809695603156708</v>
      </c>
    </row>
    <row r="14" spans="1:11" s="2" customFormat="1" ht="16.5" customHeight="1">
      <c r="A14" s="17"/>
      <c r="B14" s="21"/>
      <c r="C14" s="22" t="s">
        <v>8</v>
      </c>
      <c r="D14" s="23" t="s">
        <v>9</v>
      </c>
      <c r="E14" s="10">
        <v>1000</v>
      </c>
      <c r="F14" s="10">
        <f t="shared" si="5"/>
        <v>0</v>
      </c>
      <c r="G14" s="10">
        <v>1000</v>
      </c>
      <c r="H14" s="40">
        <v>0</v>
      </c>
      <c r="I14" s="40">
        <v>0</v>
      </c>
      <c r="J14" s="40">
        <f t="shared" si="3"/>
        <v>0</v>
      </c>
      <c r="K14" s="41">
        <f t="shared" si="1"/>
        <v>0</v>
      </c>
    </row>
    <row r="15" spans="1:11" s="2" customFormat="1" ht="16.5" customHeight="1">
      <c r="A15" s="17"/>
      <c r="B15" s="21"/>
      <c r="C15" s="22" t="s">
        <v>10</v>
      </c>
      <c r="D15" s="23" t="s">
        <v>11</v>
      </c>
      <c r="E15" s="11">
        <v>5000</v>
      </c>
      <c r="F15" s="10">
        <f t="shared" si="5"/>
        <v>25000</v>
      </c>
      <c r="G15" s="11">
        <v>30000</v>
      </c>
      <c r="H15" s="40">
        <v>16328.16</v>
      </c>
      <c r="I15" s="40">
        <v>0</v>
      </c>
      <c r="J15" s="40">
        <f t="shared" si="3"/>
        <v>16328.16</v>
      </c>
      <c r="K15" s="41">
        <f t="shared" si="1"/>
        <v>0.544272</v>
      </c>
    </row>
    <row r="16" spans="1:11" s="2" customFormat="1" ht="16.5" customHeight="1">
      <c r="A16" s="17"/>
      <c r="B16" s="21"/>
      <c r="C16" s="22" t="s">
        <v>14</v>
      </c>
      <c r="D16" s="23" t="s">
        <v>15</v>
      </c>
      <c r="E16" s="11">
        <v>1000</v>
      </c>
      <c r="F16" s="10">
        <f t="shared" si="5"/>
        <v>0</v>
      </c>
      <c r="G16" s="11">
        <v>1000</v>
      </c>
      <c r="H16" s="40">
        <v>0</v>
      </c>
      <c r="I16" s="40">
        <v>0</v>
      </c>
      <c r="J16" s="40">
        <f t="shared" si="3"/>
        <v>0</v>
      </c>
      <c r="K16" s="41">
        <f t="shared" si="1"/>
        <v>0</v>
      </c>
    </row>
    <row r="17" spans="1:11" s="2" customFormat="1" ht="16.5" customHeight="1">
      <c r="A17" s="17"/>
      <c r="B17" s="21"/>
      <c r="C17" s="22" t="s">
        <v>16</v>
      </c>
      <c r="D17" s="23" t="s">
        <v>17</v>
      </c>
      <c r="E17" s="10">
        <v>150000</v>
      </c>
      <c r="F17" s="10">
        <f t="shared" si="5"/>
        <v>411293</v>
      </c>
      <c r="G17" s="10">
        <v>561293</v>
      </c>
      <c r="H17" s="40">
        <v>416672.2</v>
      </c>
      <c r="I17" s="40">
        <v>0</v>
      </c>
      <c r="J17" s="40">
        <f t="shared" si="3"/>
        <v>416672.2</v>
      </c>
      <c r="K17" s="41">
        <f t="shared" si="1"/>
        <v>0.7423434819247702</v>
      </c>
    </row>
    <row r="18" spans="1:11" s="2" customFormat="1" ht="16.5" customHeight="1">
      <c r="A18" s="17"/>
      <c r="B18" s="21"/>
      <c r="C18" s="22" t="s">
        <v>34</v>
      </c>
      <c r="D18" s="23" t="s">
        <v>35</v>
      </c>
      <c r="E18" s="11">
        <v>500</v>
      </c>
      <c r="F18" s="10">
        <f t="shared" si="5"/>
        <v>0</v>
      </c>
      <c r="G18" s="11">
        <v>500</v>
      </c>
      <c r="H18" s="40">
        <v>0</v>
      </c>
      <c r="I18" s="40">
        <v>0</v>
      </c>
      <c r="J18" s="40">
        <f t="shared" si="3"/>
        <v>0</v>
      </c>
      <c r="K18" s="41">
        <f t="shared" si="1"/>
        <v>0</v>
      </c>
    </row>
    <row r="19" spans="1:11" s="2" customFormat="1" ht="16.5" customHeight="1">
      <c r="A19" s="17"/>
      <c r="B19" s="21"/>
      <c r="C19" s="22" t="s">
        <v>211</v>
      </c>
      <c r="D19" s="23" t="s">
        <v>213</v>
      </c>
      <c r="E19" s="11">
        <v>2200</v>
      </c>
      <c r="F19" s="10">
        <f t="shared" si="5"/>
        <v>5000</v>
      </c>
      <c r="G19" s="11">
        <v>7200</v>
      </c>
      <c r="H19" s="40">
        <v>2243.49</v>
      </c>
      <c r="I19" s="40">
        <v>0</v>
      </c>
      <c r="J19" s="40">
        <f t="shared" si="3"/>
        <v>2243.49</v>
      </c>
      <c r="K19" s="41">
        <f t="shared" si="1"/>
        <v>0.3115958333333333</v>
      </c>
    </row>
    <row r="20" spans="1:11" s="2" customFormat="1" ht="27" customHeight="1">
      <c r="A20" s="17"/>
      <c r="B20" s="21"/>
      <c r="C20" s="22" t="s">
        <v>101</v>
      </c>
      <c r="D20" s="23" t="s">
        <v>102</v>
      </c>
      <c r="E20" s="11">
        <v>0</v>
      </c>
      <c r="F20" s="10">
        <f t="shared" si="5"/>
        <v>300</v>
      </c>
      <c r="G20" s="11">
        <v>300</v>
      </c>
      <c r="H20" s="40">
        <v>0</v>
      </c>
      <c r="I20" s="40">
        <v>0</v>
      </c>
      <c r="J20" s="40">
        <f t="shared" si="3"/>
        <v>0</v>
      </c>
      <c r="K20" s="41">
        <f t="shared" si="1"/>
        <v>0</v>
      </c>
    </row>
    <row r="21" spans="1:11" s="2" customFormat="1" ht="16.5" customHeight="1">
      <c r="A21" s="17"/>
      <c r="B21" s="39"/>
      <c r="C21" s="22" t="s">
        <v>18</v>
      </c>
      <c r="D21" s="23" t="s">
        <v>19</v>
      </c>
      <c r="E21" s="10">
        <v>300000</v>
      </c>
      <c r="F21" s="10">
        <f t="shared" si="5"/>
        <v>800000</v>
      </c>
      <c r="G21" s="10">
        <v>1100000</v>
      </c>
      <c r="H21" s="40">
        <v>89536.73</v>
      </c>
      <c r="I21" s="40">
        <v>0</v>
      </c>
      <c r="J21" s="40">
        <f t="shared" si="3"/>
        <v>89536.73</v>
      </c>
      <c r="K21" s="41">
        <f t="shared" si="1"/>
        <v>0.08139702727272727</v>
      </c>
    </row>
    <row r="22" spans="1:11" s="2" customFormat="1" ht="16.5" customHeight="1">
      <c r="A22" s="86"/>
      <c r="B22" s="87" t="s">
        <v>20</v>
      </c>
      <c r="C22" s="24"/>
      <c r="D22" s="25" t="s">
        <v>21</v>
      </c>
      <c r="E22" s="26">
        <f aca="true" t="shared" si="6" ref="E22:J22">E23</f>
        <v>17000</v>
      </c>
      <c r="F22" s="26">
        <f t="shared" si="6"/>
        <v>0</v>
      </c>
      <c r="G22" s="26">
        <f t="shared" si="6"/>
        <v>17000</v>
      </c>
      <c r="H22" s="51">
        <f t="shared" si="6"/>
        <v>14148.33</v>
      </c>
      <c r="I22" s="51">
        <f t="shared" si="6"/>
        <v>0</v>
      </c>
      <c r="J22" s="51">
        <f t="shared" si="6"/>
        <v>14148.33</v>
      </c>
      <c r="K22" s="44">
        <f t="shared" si="1"/>
        <v>0.832254705882353</v>
      </c>
    </row>
    <row r="23" spans="1:11" s="2" customFormat="1" ht="23.25" customHeight="1">
      <c r="A23" s="17"/>
      <c r="B23" s="21"/>
      <c r="C23" s="22" t="s">
        <v>22</v>
      </c>
      <c r="D23" s="23" t="s">
        <v>23</v>
      </c>
      <c r="E23" s="10">
        <v>17000</v>
      </c>
      <c r="F23" s="10">
        <f>G23-E23</f>
        <v>0</v>
      </c>
      <c r="G23" s="10">
        <v>17000</v>
      </c>
      <c r="H23" s="40">
        <v>14148.33</v>
      </c>
      <c r="I23" s="40">
        <v>0</v>
      </c>
      <c r="J23" s="40">
        <f t="shared" si="3"/>
        <v>14148.33</v>
      </c>
      <c r="K23" s="41">
        <f t="shared" si="1"/>
        <v>0.832254705882353</v>
      </c>
    </row>
    <row r="24" spans="1:11" s="2" customFormat="1" ht="16.5" customHeight="1">
      <c r="A24" s="17"/>
      <c r="B24" s="18" t="s">
        <v>24</v>
      </c>
      <c r="C24" s="19"/>
      <c r="D24" s="20" t="s">
        <v>25</v>
      </c>
      <c r="E24" s="9">
        <f aca="true" t="shared" si="7" ref="E24:J24">SUM(E25:E33)</f>
        <v>518000</v>
      </c>
      <c r="F24" s="9">
        <f t="shared" si="7"/>
        <v>7150773.13</v>
      </c>
      <c r="G24" s="9">
        <f t="shared" si="7"/>
        <v>7668773.13</v>
      </c>
      <c r="H24" s="51">
        <f t="shared" si="7"/>
        <v>790168.38</v>
      </c>
      <c r="I24" s="51">
        <f t="shared" si="7"/>
        <v>0</v>
      </c>
      <c r="J24" s="51">
        <f t="shared" si="7"/>
        <v>790168.38</v>
      </c>
      <c r="K24" s="44">
        <f t="shared" si="1"/>
        <v>0.10303713079069794</v>
      </c>
    </row>
    <row r="25" spans="1:11" s="2" customFormat="1" ht="16.5" customHeight="1">
      <c r="A25" s="17"/>
      <c r="B25" s="21"/>
      <c r="C25" s="22" t="s">
        <v>26</v>
      </c>
      <c r="D25" s="23" t="s">
        <v>27</v>
      </c>
      <c r="E25" s="10">
        <v>0</v>
      </c>
      <c r="F25" s="10">
        <f aca="true" t="shared" si="8" ref="F25:F33">G25-E25</f>
        <v>9024.03</v>
      </c>
      <c r="G25" s="10">
        <v>9024.03</v>
      </c>
      <c r="H25" s="40">
        <v>9018.73</v>
      </c>
      <c r="I25" s="40">
        <v>0</v>
      </c>
      <c r="J25" s="40">
        <f t="shared" si="3"/>
        <v>9018.73</v>
      </c>
      <c r="K25" s="41">
        <f t="shared" si="1"/>
        <v>0.9994126792574934</v>
      </c>
    </row>
    <row r="26" spans="1:11" s="2" customFormat="1" ht="16.5" customHeight="1">
      <c r="A26" s="95"/>
      <c r="B26" s="86"/>
      <c r="C26" s="22" t="s">
        <v>28</v>
      </c>
      <c r="D26" s="23" t="s">
        <v>29</v>
      </c>
      <c r="E26" s="10">
        <v>0</v>
      </c>
      <c r="F26" s="10">
        <f t="shared" si="8"/>
        <v>1577.15</v>
      </c>
      <c r="G26" s="10">
        <v>1577.15</v>
      </c>
      <c r="H26" s="40">
        <v>1575.6</v>
      </c>
      <c r="I26" s="40">
        <v>0</v>
      </c>
      <c r="J26" s="40">
        <f t="shared" si="3"/>
        <v>1575.6</v>
      </c>
      <c r="K26" s="41">
        <f t="shared" si="1"/>
        <v>0.9990172145959483</v>
      </c>
    </row>
    <row r="27" spans="1:11" s="2" customFormat="1" ht="16.5" customHeight="1">
      <c r="A27" s="86"/>
      <c r="B27" s="86"/>
      <c r="C27" s="22" t="s">
        <v>30</v>
      </c>
      <c r="D27" s="23" t="s">
        <v>31</v>
      </c>
      <c r="E27" s="10">
        <v>0</v>
      </c>
      <c r="F27" s="10">
        <f t="shared" si="8"/>
        <v>213.16</v>
      </c>
      <c r="G27" s="10">
        <v>213.16</v>
      </c>
      <c r="H27" s="40">
        <v>209.01</v>
      </c>
      <c r="I27" s="40">
        <v>0</v>
      </c>
      <c r="J27" s="40">
        <f t="shared" si="3"/>
        <v>209.01</v>
      </c>
      <c r="K27" s="41">
        <f t="shared" si="1"/>
        <v>0.9805310564833928</v>
      </c>
    </row>
    <row r="28" spans="1:11" s="2" customFormat="1" ht="16.5" customHeight="1">
      <c r="A28" s="17"/>
      <c r="B28" s="21"/>
      <c r="C28" s="22" t="s">
        <v>8</v>
      </c>
      <c r="D28" s="23" t="s">
        <v>9</v>
      </c>
      <c r="E28" s="10">
        <v>10000</v>
      </c>
      <c r="F28" s="10">
        <f t="shared" si="8"/>
        <v>-4428.76</v>
      </c>
      <c r="G28" s="10">
        <v>5571.24</v>
      </c>
      <c r="H28" s="40">
        <v>3394.66</v>
      </c>
      <c r="I28" s="40">
        <v>0</v>
      </c>
      <c r="J28" s="40">
        <f t="shared" si="3"/>
        <v>3394.66</v>
      </c>
      <c r="K28" s="41">
        <f t="shared" si="1"/>
        <v>0.6093185718080715</v>
      </c>
    </row>
    <row r="29" spans="1:11" s="2" customFormat="1" ht="16.5" customHeight="1">
      <c r="A29" s="17"/>
      <c r="B29" s="21"/>
      <c r="C29" s="22" t="s">
        <v>16</v>
      </c>
      <c r="D29" s="23" t="s">
        <v>17</v>
      </c>
      <c r="E29" s="10">
        <v>2000</v>
      </c>
      <c r="F29" s="10">
        <f t="shared" si="8"/>
        <v>2388.5</v>
      </c>
      <c r="G29" s="10">
        <v>4388.5</v>
      </c>
      <c r="H29" s="40">
        <v>2388.5</v>
      </c>
      <c r="I29" s="40">
        <v>0</v>
      </c>
      <c r="J29" s="40">
        <f t="shared" si="3"/>
        <v>2388.5</v>
      </c>
      <c r="K29" s="41">
        <f t="shared" si="1"/>
        <v>0.544263415745699</v>
      </c>
    </row>
    <row r="30" spans="1:11" s="2" customFormat="1" ht="16.5" customHeight="1">
      <c r="A30" s="17"/>
      <c r="B30" s="21"/>
      <c r="C30" s="22" t="s">
        <v>34</v>
      </c>
      <c r="D30" s="23" t="s">
        <v>35</v>
      </c>
      <c r="E30" s="10">
        <v>5000</v>
      </c>
      <c r="F30" s="10">
        <f t="shared" si="8"/>
        <v>688704.08</v>
      </c>
      <c r="G30" s="10">
        <v>693704.08</v>
      </c>
      <c r="H30" s="40">
        <v>688154.08</v>
      </c>
      <c r="I30" s="40">
        <v>0</v>
      </c>
      <c r="J30" s="40">
        <f t="shared" si="3"/>
        <v>688154.08</v>
      </c>
      <c r="K30" s="41">
        <f t="shared" si="1"/>
        <v>0.9919994704370197</v>
      </c>
    </row>
    <row r="31" spans="1:11" s="2" customFormat="1" ht="16.5" customHeight="1">
      <c r="A31" s="17"/>
      <c r="B31" s="21"/>
      <c r="C31" s="22" t="s">
        <v>101</v>
      </c>
      <c r="D31" s="23" t="s">
        <v>102</v>
      </c>
      <c r="E31" s="10">
        <v>1000</v>
      </c>
      <c r="F31" s="10">
        <f t="shared" si="8"/>
        <v>0</v>
      </c>
      <c r="G31" s="10">
        <v>1000</v>
      </c>
      <c r="H31" s="40">
        <v>0</v>
      </c>
      <c r="I31" s="40">
        <v>0</v>
      </c>
      <c r="J31" s="40">
        <f t="shared" si="3"/>
        <v>0</v>
      </c>
      <c r="K31" s="41">
        <f t="shared" si="1"/>
        <v>0</v>
      </c>
    </row>
    <row r="32" spans="1:11" s="2" customFormat="1" ht="16.5" customHeight="1">
      <c r="A32" s="17"/>
      <c r="B32" s="21"/>
      <c r="C32" s="22" t="s">
        <v>18</v>
      </c>
      <c r="D32" s="23" t="s">
        <v>19</v>
      </c>
      <c r="E32" s="10">
        <v>400000</v>
      </c>
      <c r="F32" s="10">
        <f t="shared" si="8"/>
        <v>6466794.97</v>
      </c>
      <c r="G32" s="10">
        <v>6866794.97</v>
      </c>
      <c r="H32" s="40">
        <v>76427.8</v>
      </c>
      <c r="I32" s="40">
        <v>0</v>
      </c>
      <c r="J32" s="40">
        <f t="shared" si="3"/>
        <v>76427.8</v>
      </c>
      <c r="K32" s="41">
        <f t="shared" si="1"/>
        <v>0.011130054171400432</v>
      </c>
    </row>
    <row r="33" spans="1:11" s="2" customFormat="1" ht="36">
      <c r="A33" s="58"/>
      <c r="B33" s="39"/>
      <c r="C33" s="22" t="s">
        <v>222</v>
      </c>
      <c r="D33" s="23" t="s">
        <v>225</v>
      </c>
      <c r="E33" s="10">
        <v>100000</v>
      </c>
      <c r="F33" s="10">
        <f t="shared" si="8"/>
        <v>-13500</v>
      </c>
      <c r="G33" s="10">
        <v>86500</v>
      </c>
      <c r="H33" s="40">
        <v>9000</v>
      </c>
      <c r="I33" s="40">
        <v>0</v>
      </c>
      <c r="J33" s="40">
        <f t="shared" si="3"/>
        <v>9000</v>
      </c>
      <c r="K33" s="41">
        <f t="shared" si="1"/>
        <v>0.10404624277456648</v>
      </c>
    </row>
    <row r="34" spans="1:11" s="2" customFormat="1" ht="16.5" customHeight="1">
      <c r="A34" s="27" t="s">
        <v>202</v>
      </c>
      <c r="B34" s="27"/>
      <c r="C34" s="28"/>
      <c r="D34" s="15" t="s">
        <v>203</v>
      </c>
      <c r="E34" s="16">
        <f aca="true" t="shared" si="9" ref="E34:J34">E35</f>
        <v>4200</v>
      </c>
      <c r="F34" s="16">
        <f t="shared" si="9"/>
        <v>0</v>
      </c>
      <c r="G34" s="16">
        <f t="shared" si="9"/>
        <v>4200</v>
      </c>
      <c r="H34" s="52">
        <f t="shared" si="9"/>
        <v>1680</v>
      </c>
      <c r="I34" s="52">
        <f t="shared" si="9"/>
        <v>0</v>
      </c>
      <c r="J34" s="52">
        <f t="shared" si="9"/>
        <v>1680</v>
      </c>
      <c r="K34" s="63">
        <f t="shared" si="1"/>
        <v>0.4</v>
      </c>
    </row>
    <row r="35" spans="1:11" s="2" customFormat="1" ht="16.5" customHeight="1">
      <c r="A35" s="80"/>
      <c r="B35" s="93" t="s">
        <v>204</v>
      </c>
      <c r="C35" s="30"/>
      <c r="D35" s="20" t="s">
        <v>205</v>
      </c>
      <c r="E35" s="9">
        <f aca="true" t="shared" si="10" ref="E35:J35">SUM(E36:E38)</f>
        <v>4200</v>
      </c>
      <c r="F35" s="9">
        <f t="shared" si="10"/>
        <v>0</v>
      </c>
      <c r="G35" s="9">
        <f t="shared" si="10"/>
        <v>4200</v>
      </c>
      <c r="H35" s="51">
        <f t="shared" si="10"/>
        <v>1680</v>
      </c>
      <c r="I35" s="51">
        <f t="shared" si="10"/>
        <v>0</v>
      </c>
      <c r="J35" s="51">
        <f t="shared" si="10"/>
        <v>1680</v>
      </c>
      <c r="K35" s="44">
        <f t="shared" si="1"/>
        <v>0.4</v>
      </c>
    </row>
    <row r="36" spans="1:11" s="2" customFormat="1" ht="16.5" customHeight="1">
      <c r="A36" s="122"/>
      <c r="B36" s="122"/>
      <c r="C36" s="31" t="s">
        <v>8</v>
      </c>
      <c r="D36" s="23" t="s">
        <v>9</v>
      </c>
      <c r="E36" s="11">
        <v>1000</v>
      </c>
      <c r="F36" s="10">
        <f>G36-E36</f>
        <v>0</v>
      </c>
      <c r="G36" s="11">
        <v>1000</v>
      </c>
      <c r="H36" s="40">
        <v>0</v>
      </c>
      <c r="I36" s="40">
        <v>0</v>
      </c>
      <c r="J36" s="40">
        <f>H36+I36</f>
        <v>0</v>
      </c>
      <c r="K36" s="41">
        <f t="shared" si="1"/>
        <v>0</v>
      </c>
    </row>
    <row r="37" spans="1:11" s="2" customFormat="1" ht="16.5" customHeight="1">
      <c r="A37" s="29"/>
      <c r="B37" s="29"/>
      <c r="C37" s="31" t="s">
        <v>16</v>
      </c>
      <c r="D37" s="23" t="s">
        <v>17</v>
      </c>
      <c r="E37" s="10">
        <v>1000</v>
      </c>
      <c r="F37" s="10">
        <f>G37-E37</f>
        <v>0</v>
      </c>
      <c r="G37" s="10">
        <v>1000</v>
      </c>
      <c r="H37" s="40">
        <v>0</v>
      </c>
      <c r="I37" s="40">
        <v>0</v>
      </c>
      <c r="J37" s="40">
        <f>H37+I37</f>
        <v>0</v>
      </c>
      <c r="K37" s="41">
        <f t="shared" si="1"/>
        <v>0</v>
      </c>
    </row>
    <row r="38" spans="1:11" s="2" customFormat="1" ht="27" customHeight="1">
      <c r="A38" s="29"/>
      <c r="B38" s="29"/>
      <c r="C38" s="31" t="s">
        <v>170</v>
      </c>
      <c r="D38" s="23" t="s">
        <v>171</v>
      </c>
      <c r="E38" s="11">
        <v>2200</v>
      </c>
      <c r="F38" s="10">
        <f>G38-E38</f>
        <v>0</v>
      </c>
      <c r="G38" s="11">
        <v>2200</v>
      </c>
      <c r="H38" s="40">
        <v>1680</v>
      </c>
      <c r="I38" s="40">
        <v>0</v>
      </c>
      <c r="J38" s="40">
        <f>H38+I38</f>
        <v>1680</v>
      </c>
      <c r="K38" s="41">
        <f t="shared" si="1"/>
        <v>0.7636363636363637</v>
      </c>
    </row>
    <row r="39" spans="1:11" s="2" customFormat="1" ht="16.5" customHeight="1">
      <c r="A39" s="28" t="s">
        <v>36</v>
      </c>
      <c r="B39" s="28"/>
      <c r="C39" s="28"/>
      <c r="D39" s="15" t="s">
        <v>37</v>
      </c>
      <c r="E39" s="16">
        <f aca="true" t="shared" si="11" ref="E39:J39">E40+E42+E44+E50</f>
        <v>9665297</v>
      </c>
      <c r="F39" s="16">
        <f t="shared" si="11"/>
        <v>488128.8799999999</v>
      </c>
      <c r="G39" s="16">
        <f t="shared" si="11"/>
        <v>10153425.879999999</v>
      </c>
      <c r="H39" s="16">
        <f t="shared" si="11"/>
        <v>8740503.14</v>
      </c>
      <c r="I39" s="16">
        <f t="shared" si="11"/>
        <v>4115.51</v>
      </c>
      <c r="J39" s="16">
        <f t="shared" si="11"/>
        <v>8744618.649999999</v>
      </c>
      <c r="K39" s="63">
        <f t="shared" si="1"/>
        <v>0.8612480903834597</v>
      </c>
    </row>
    <row r="40" spans="1:11" s="2" customFormat="1" ht="16.5" customHeight="1">
      <c r="A40" s="29"/>
      <c r="B40" s="30" t="s">
        <v>38</v>
      </c>
      <c r="C40" s="30"/>
      <c r="D40" s="20" t="s">
        <v>39</v>
      </c>
      <c r="E40" s="9">
        <f aca="true" t="shared" si="12" ref="E40:J40">E41</f>
        <v>2000</v>
      </c>
      <c r="F40" s="9">
        <f t="shared" si="12"/>
        <v>0</v>
      </c>
      <c r="G40" s="9">
        <f t="shared" si="12"/>
        <v>2000</v>
      </c>
      <c r="H40" s="51">
        <f t="shared" si="12"/>
        <v>1522.12</v>
      </c>
      <c r="I40" s="51">
        <f t="shared" si="12"/>
        <v>0</v>
      </c>
      <c r="J40" s="51">
        <f t="shared" si="12"/>
        <v>1522.12</v>
      </c>
      <c r="K40" s="44">
        <f t="shared" si="1"/>
        <v>0.76106</v>
      </c>
    </row>
    <row r="41" spans="1:11" s="2" customFormat="1" ht="16.5" customHeight="1">
      <c r="A41" s="29"/>
      <c r="B41" s="29"/>
      <c r="C41" s="31" t="s">
        <v>34</v>
      </c>
      <c r="D41" s="23" t="s">
        <v>35</v>
      </c>
      <c r="E41" s="10">
        <v>2000</v>
      </c>
      <c r="F41" s="10">
        <f>G41-E41</f>
        <v>0</v>
      </c>
      <c r="G41" s="10">
        <v>2000</v>
      </c>
      <c r="H41" s="40">
        <v>1522.12</v>
      </c>
      <c r="I41" s="40">
        <v>0</v>
      </c>
      <c r="J41" s="40">
        <f aca="true" t="shared" si="13" ref="J41:J68">H41+I41</f>
        <v>1522.12</v>
      </c>
      <c r="K41" s="41">
        <f t="shared" si="1"/>
        <v>0.76106</v>
      </c>
    </row>
    <row r="42" spans="1:11" s="2" customFormat="1" ht="16.5" customHeight="1">
      <c r="A42" s="29"/>
      <c r="B42" s="30" t="s">
        <v>40</v>
      </c>
      <c r="C42" s="30"/>
      <c r="D42" s="20" t="s">
        <v>41</v>
      </c>
      <c r="E42" s="9">
        <f aca="true" t="shared" si="14" ref="E42:J42">E43</f>
        <v>500</v>
      </c>
      <c r="F42" s="9">
        <f t="shared" si="14"/>
        <v>0</v>
      </c>
      <c r="G42" s="9">
        <f t="shared" si="14"/>
        <v>500</v>
      </c>
      <c r="H42" s="9">
        <f t="shared" si="14"/>
        <v>176</v>
      </c>
      <c r="I42" s="9">
        <f t="shared" si="14"/>
        <v>0</v>
      </c>
      <c r="J42" s="9">
        <f t="shared" si="14"/>
        <v>176</v>
      </c>
      <c r="K42" s="64">
        <f t="shared" si="1"/>
        <v>0.352</v>
      </c>
    </row>
    <row r="43" spans="1:11" s="2" customFormat="1" ht="16.5" customHeight="1">
      <c r="A43" s="29"/>
      <c r="B43" s="32"/>
      <c r="C43" s="31" t="s">
        <v>34</v>
      </c>
      <c r="D43" s="23" t="s">
        <v>35</v>
      </c>
      <c r="E43" s="10">
        <v>500</v>
      </c>
      <c r="F43" s="10">
        <f>G43-E43</f>
        <v>0</v>
      </c>
      <c r="G43" s="10">
        <v>500</v>
      </c>
      <c r="H43" s="40">
        <v>176</v>
      </c>
      <c r="I43" s="40">
        <v>0</v>
      </c>
      <c r="J43" s="40">
        <f t="shared" si="13"/>
        <v>176</v>
      </c>
      <c r="K43" s="41">
        <f t="shared" si="1"/>
        <v>0.352</v>
      </c>
    </row>
    <row r="44" spans="1:11" s="2" customFormat="1" ht="16.5" customHeight="1">
      <c r="A44" s="86"/>
      <c r="B44" s="19" t="s">
        <v>42</v>
      </c>
      <c r="C44" s="30"/>
      <c r="D44" s="20" t="s">
        <v>43</v>
      </c>
      <c r="E44" s="9">
        <f aca="true" t="shared" si="15" ref="E44:J44">SUM(E45:E49)</f>
        <v>5889000</v>
      </c>
      <c r="F44" s="9">
        <f t="shared" si="15"/>
        <v>100000</v>
      </c>
      <c r="G44" s="9">
        <f t="shared" si="15"/>
        <v>5989000</v>
      </c>
      <c r="H44" s="51">
        <f t="shared" si="15"/>
        <v>5401761.21</v>
      </c>
      <c r="I44" s="51">
        <f t="shared" si="15"/>
        <v>4115.51</v>
      </c>
      <c r="J44" s="51">
        <f t="shared" si="15"/>
        <v>5405876.72</v>
      </c>
      <c r="K44" s="44">
        <f t="shared" si="1"/>
        <v>0.9026342828518951</v>
      </c>
    </row>
    <row r="45" spans="1:11" s="2" customFormat="1" ht="16.5" customHeight="1">
      <c r="A45" s="29"/>
      <c r="B45" s="29"/>
      <c r="C45" s="31" t="s">
        <v>34</v>
      </c>
      <c r="D45" s="23" t="s">
        <v>35</v>
      </c>
      <c r="E45" s="10">
        <v>9000</v>
      </c>
      <c r="F45" s="10">
        <f>G45-E45</f>
        <v>0</v>
      </c>
      <c r="G45" s="10">
        <v>9000</v>
      </c>
      <c r="H45" s="40">
        <v>7441.06</v>
      </c>
      <c r="I45" s="40">
        <v>0</v>
      </c>
      <c r="J45" s="40">
        <f>H45+I45</f>
        <v>7441.06</v>
      </c>
      <c r="K45" s="41">
        <f>J45/G45</f>
        <v>0.8267844444444445</v>
      </c>
    </row>
    <row r="46" spans="1:11" s="2" customFormat="1" ht="16.5" customHeight="1">
      <c r="A46" s="29"/>
      <c r="B46" s="29"/>
      <c r="C46" s="31" t="s">
        <v>18</v>
      </c>
      <c r="D46" s="23" t="s">
        <v>19</v>
      </c>
      <c r="E46" s="10">
        <v>50000</v>
      </c>
      <c r="F46" s="10">
        <f>G46-E46</f>
        <v>0</v>
      </c>
      <c r="G46" s="10">
        <v>50000</v>
      </c>
      <c r="H46" s="40">
        <v>30992.4</v>
      </c>
      <c r="I46" s="40">
        <v>0</v>
      </c>
      <c r="J46" s="40">
        <f>H46+I46</f>
        <v>30992.4</v>
      </c>
      <c r="K46" s="41">
        <f>J46/G46</f>
        <v>0.6198480000000001</v>
      </c>
    </row>
    <row r="47" spans="1:11" s="2" customFormat="1" ht="16.5" customHeight="1">
      <c r="A47" s="29"/>
      <c r="B47" s="29"/>
      <c r="C47" s="31" t="s">
        <v>321</v>
      </c>
      <c r="D47" s="23" t="s">
        <v>19</v>
      </c>
      <c r="E47" s="10">
        <v>4700500</v>
      </c>
      <c r="F47" s="10">
        <f>G47-E47</f>
        <v>340000</v>
      </c>
      <c r="G47" s="10">
        <v>5040500</v>
      </c>
      <c r="H47" s="40">
        <f>4562326.77-3498.18</f>
        <v>4558828.59</v>
      </c>
      <c r="I47" s="40">
        <v>3498.18</v>
      </c>
      <c r="J47" s="40">
        <f>H47+I47</f>
        <v>4562326.77</v>
      </c>
      <c r="K47" s="41">
        <f>J47/G47</f>
        <v>0.9051337704592798</v>
      </c>
    </row>
    <row r="48" spans="1:11" s="2" customFormat="1" ht="16.5" customHeight="1">
      <c r="A48" s="29"/>
      <c r="B48" s="29"/>
      <c r="C48" s="31" t="s">
        <v>322</v>
      </c>
      <c r="D48" s="23" t="s">
        <v>19</v>
      </c>
      <c r="E48" s="10">
        <v>829500</v>
      </c>
      <c r="F48" s="10">
        <f>G48-E48</f>
        <v>60000</v>
      </c>
      <c r="G48" s="10">
        <v>889500</v>
      </c>
      <c r="H48" s="40">
        <f>805116.49-617.33</f>
        <v>804499.16</v>
      </c>
      <c r="I48" s="40">
        <v>617.33</v>
      </c>
      <c r="J48" s="40">
        <f>H48+I48</f>
        <v>805116.49</v>
      </c>
      <c r="K48" s="41">
        <f>J48/G48</f>
        <v>0.9051337717818999</v>
      </c>
    </row>
    <row r="49" spans="1:11" s="2" customFormat="1" ht="36">
      <c r="A49" s="29"/>
      <c r="B49" s="29"/>
      <c r="C49" s="31" t="s">
        <v>226</v>
      </c>
      <c r="D49" s="23" t="s">
        <v>227</v>
      </c>
      <c r="E49" s="10">
        <v>300000</v>
      </c>
      <c r="F49" s="10">
        <f>G49-E49</f>
        <v>-300000</v>
      </c>
      <c r="G49" s="10">
        <v>0</v>
      </c>
      <c r="H49" s="40">
        <v>0</v>
      </c>
      <c r="I49" s="40">
        <v>0</v>
      </c>
      <c r="J49" s="40">
        <f>H49+I49</f>
        <v>0</v>
      </c>
      <c r="K49" s="41"/>
    </row>
    <row r="50" spans="1:11" s="2" customFormat="1" ht="16.5" customHeight="1">
      <c r="A50" s="29"/>
      <c r="B50" s="30" t="s">
        <v>44</v>
      </c>
      <c r="C50" s="30"/>
      <c r="D50" s="20" t="s">
        <v>45</v>
      </c>
      <c r="E50" s="9">
        <f aca="true" t="shared" si="16" ref="E50:J50">SUM(E51:E68)</f>
        <v>3773797</v>
      </c>
      <c r="F50" s="9">
        <f t="shared" si="16"/>
        <v>388128.8799999999</v>
      </c>
      <c r="G50" s="9">
        <f t="shared" si="16"/>
        <v>4161925.88</v>
      </c>
      <c r="H50" s="51">
        <f t="shared" si="16"/>
        <v>3337043.8099999996</v>
      </c>
      <c r="I50" s="51">
        <f t="shared" si="16"/>
        <v>0</v>
      </c>
      <c r="J50" s="51">
        <f t="shared" si="16"/>
        <v>3337043.8099999996</v>
      </c>
      <c r="K50" s="44">
        <f t="shared" si="1"/>
        <v>0.8018027966418276</v>
      </c>
    </row>
    <row r="51" spans="1:11" s="2" customFormat="1" ht="16.5" customHeight="1">
      <c r="A51" s="29"/>
      <c r="B51" s="29"/>
      <c r="C51" s="31" t="s">
        <v>46</v>
      </c>
      <c r="D51" s="23" t="s">
        <v>47</v>
      </c>
      <c r="E51" s="10">
        <v>12000</v>
      </c>
      <c r="F51" s="10">
        <f aca="true" t="shared" si="17" ref="F51:F68">G51-E51</f>
        <v>0</v>
      </c>
      <c r="G51" s="10">
        <v>12000</v>
      </c>
      <c r="H51" s="40">
        <v>9701.18</v>
      </c>
      <c r="I51" s="40">
        <v>0</v>
      </c>
      <c r="J51" s="40">
        <f t="shared" si="13"/>
        <v>9701.18</v>
      </c>
      <c r="K51" s="41">
        <f t="shared" si="1"/>
        <v>0.8084316666666667</v>
      </c>
    </row>
    <row r="52" spans="1:11" s="2" customFormat="1" ht="16.5" customHeight="1">
      <c r="A52" s="29"/>
      <c r="B52" s="29"/>
      <c r="C52" s="31" t="s">
        <v>26</v>
      </c>
      <c r="D52" s="23" t="s">
        <v>27</v>
      </c>
      <c r="E52" s="10">
        <v>610000</v>
      </c>
      <c r="F52" s="10">
        <f t="shared" si="17"/>
        <v>-250000</v>
      </c>
      <c r="G52" s="10">
        <v>360000</v>
      </c>
      <c r="H52" s="40">
        <v>334552.89</v>
      </c>
      <c r="I52" s="40">
        <v>0</v>
      </c>
      <c r="J52" s="40">
        <f t="shared" si="13"/>
        <v>334552.89</v>
      </c>
      <c r="K52" s="41">
        <f t="shared" si="1"/>
        <v>0.9293135833333334</v>
      </c>
    </row>
    <row r="53" spans="1:11" s="2" customFormat="1" ht="16.5" customHeight="1">
      <c r="A53" s="29"/>
      <c r="B53" s="29"/>
      <c r="C53" s="31" t="s">
        <v>48</v>
      </c>
      <c r="D53" s="23" t="s">
        <v>49</v>
      </c>
      <c r="E53" s="10">
        <v>55000</v>
      </c>
      <c r="F53" s="10">
        <f t="shared" si="17"/>
        <v>-15205</v>
      </c>
      <c r="G53" s="10">
        <v>39795</v>
      </c>
      <c r="H53" s="40">
        <v>39794.94</v>
      </c>
      <c r="I53" s="40">
        <v>0</v>
      </c>
      <c r="J53" s="40">
        <f t="shared" si="13"/>
        <v>39794.94</v>
      </c>
      <c r="K53" s="41">
        <f t="shared" si="1"/>
        <v>0.9999984922728986</v>
      </c>
    </row>
    <row r="54" spans="1:11" s="2" customFormat="1" ht="16.5" customHeight="1">
      <c r="A54" s="29"/>
      <c r="B54" s="29"/>
      <c r="C54" s="31" t="s">
        <v>28</v>
      </c>
      <c r="D54" s="23" t="s">
        <v>29</v>
      </c>
      <c r="E54" s="10">
        <v>117315</v>
      </c>
      <c r="F54" s="10">
        <f t="shared" si="17"/>
        <v>-50000</v>
      </c>
      <c r="G54" s="10">
        <v>67315</v>
      </c>
      <c r="H54" s="40">
        <v>64708.79</v>
      </c>
      <c r="I54" s="40">
        <v>0</v>
      </c>
      <c r="J54" s="40">
        <f t="shared" si="13"/>
        <v>64708.79</v>
      </c>
      <c r="K54" s="41">
        <f t="shared" si="1"/>
        <v>0.9612833692341974</v>
      </c>
    </row>
    <row r="55" spans="1:11" s="2" customFormat="1" ht="16.5" customHeight="1">
      <c r="A55" s="86"/>
      <c r="B55" s="95"/>
      <c r="C55" s="100" t="s">
        <v>30</v>
      </c>
      <c r="D55" s="23" t="s">
        <v>31</v>
      </c>
      <c r="E55" s="10">
        <v>16538</v>
      </c>
      <c r="F55" s="10">
        <f t="shared" si="17"/>
        <v>-7000</v>
      </c>
      <c r="G55" s="10">
        <v>9538</v>
      </c>
      <c r="H55" s="40">
        <v>8148.3</v>
      </c>
      <c r="I55" s="40">
        <v>0</v>
      </c>
      <c r="J55" s="40">
        <f t="shared" si="13"/>
        <v>8148.3</v>
      </c>
      <c r="K55" s="41">
        <f t="shared" si="1"/>
        <v>0.854298595093311</v>
      </c>
    </row>
    <row r="56" spans="1:11" s="2" customFormat="1" ht="16.5" customHeight="1">
      <c r="A56" s="29"/>
      <c r="B56" s="29"/>
      <c r="C56" s="31" t="s">
        <v>32</v>
      </c>
      <c r="D56" s="23" t="s">
        <v>33</v>
      </c>
      <c r="E56" s="10">
        <v>10000</v>
      </c>
      <c r="F56" s="10">
        <f t="shared" si="17"/>
        <v>0</v>
      </c>
      <c r="G56" s="10">
        <v>10000</v>
      </c>
      <c r="H56" s="40">
        <v>840</v>
      </c>
      <c r="I56" s="40">
        <v>0</v>
      </c>
      <c r="J56" s="40">
        <f t="shared" si="13"/>
        <v>840</v>
      </c>
      <c r="K56" s="41">
        <f t="shared" si="1"/>
        <v>0.084</v>
      </c>
    </row>
    <row r="57" spans="1:11" s="2" customFormat="1" ht="16.5" customHeight="1">
      <c r="A57" s="29"/>
      <c r="B57" s="29"/>
      <c r="C57" s="31" t="s">
        <v>8</v>
      </c>
      <c r="D57" s="23" t="s">
        <v>9</v>
      </c>
      <c r="E57" s="10">
        <v>350000</v>
      </c>
      <c r="F57" s="10">
        <f t="shared" si="17"/>
        <v>73035</v>
      </c>
      <c r="G57" s="10">
        <v>423035</v>
      </c>
      <c r="H57" s="40">
        <v>189024.49</v>
      </c>
      <c r="I57" s="40">
        <v>0</v>
      </c>
      <c r="J57" s="40">
        <f t="shared" si="13"/>
        <v>189024.49</v>
      </c>
      <c r="K57" s="41">
        <f t="shared" si="1"/>
        <v>0.44682943491673266</v>
      </c>
    </row>
    <row r="58" spans="1:11" s="2" customFormat="1" ht="16.5" customHeight="1">
      <c r="A58" s="29"/>
      <c r="B58" s="29"/>
      <c r="C58" s="31" t="s">
        <v>10</v>
      </c>
      <c r="D58" s="23" t="s">
        <v>11</v>
      </c>
      <c r="E58" s="10">
        <v>3000</v>
      </c>
      <c r="F58" s="10">
        <f t="shared" si="17"/>
        <v>0</v>
      </c>
      <c r="G58" s="10">
        <v>3000</v>
      </c>
      <c r="H58" s="40">
        <v>0</v>
      </c>
      <c r="I58" s="40">
        <v>0</v>
      </c>
      <c r="J58" s="40">
        <f t="shared" si="13"/>
        <v>0</v>
      </c>
      <c r="K58" s="41">
        <f t="shared" si="1"/>
        <v>0</v>
      </c>
    </row>
    <row r="59" spans="1:11" s="2" customFormat="1" ht="16.5" customHeight="1">
      <c r="A59" s="29"/>
      <c r="B59" s="29"/>
      <c r="C59" s="31" t="s">
        <v>14</v>
      </c>
      <c r="D59" s="23" t="s">
        <v>15</v>
      </c>
      <c r="E59" s="10">
        <v>50000</v>
      </c>
      <c r="F59" s="10">
        <f t="shared" si="17"/>
        <v>40000</v>
      </c>
      <c r="G59" s="10">
        <v>90000</v>
      </c>
      <c r="H59" s="40">
        <v>80119.29</v>
      </c>
      <c r="I59" s="40">
        <v>0</v>
      </c>
      <c r="J59" s="40">
        <f t="shared" si="13"/>
        <v>80119.29</v>
      </c>
      <c r="K59" s="41">
        <f t="shared" si="1"/>
        <v>0.8902143333333332</v>
      </c>
    </row>
    <row r="60" spans="1:11" s="2" customFormat="1" ht="16.5" customHeight="1">
      <c r="A60" s="29"/>
      <c r="B60" s="29"/>
      <c r="C60" s="31" t="s">
        <v>50</v>
      </c>
      <c r="D60" s="23" t="s">
        <v>51</v>
      </c>
      <c r="E60" s="10">
        <v>1200</v>
      </c>
      <c r="F60" s="10">
        <f t="shared" si="17"/>
        <v>0</v>
      </c>
      <c r="G60" s="10">
        <v>1200</v>
      </c>
      <c r="H60" s="40">
        <v>660</v>
      </c>
      <c r="I60" s="40">
        <v>0</v>
      </c>
      <c r="J60" s="40">
        <f t="shared" si="13"/>
        <v>660</v>
      </c>
      <c r="K60" s="41">
        <f t="shared" si="1"/>
        <v>0.55</v>
      </c>
    </row>
    <row r="61" spans="1:11" s="2" customFormat="1" ht="16.5" customHeight="1">
      <c r="A61" s="29"/>
      <c r="B61" s="29"/>
      <c r="C61" s="31" t="s">
        <v>16</v>
      </c>
      <c r="D61" s="23" t="s">
        <v>17</v>
      </c>
      <c r="E61" s="10">
        <v>90000</v>
      </c>
      <c r="F61" s="10">
        <f t="shared" si="17"/>
        <v>-49845</v>
      </c>
      <c r="G61" s="10">
        <v>40155</v>
      </c>
      <c r="H61" s="40">
        <v>2758.71</v>
      </c>
      <c r="I61" s="40">
        <v>0</v>
      </c>
      <c r="J61" s="40">
        <f t="shared" si="13"/>
        <v>2758.71</v>
      </c>
      <c r="K61" s="41">
        <f t="shared" si="1"/>
        <v>0.06870153156518491</v>
      </c>
    </row>
    <row r="62" spans="1:11" s="2" customFormat="1" ht="16.5" customHeight="1">
      <c r="A62" s="29"/>
      <c r="B62" s="29"/>
      <c r="C62" s="31" t="s">
        <v>34</v>
      </c>
      <c r="D62" s="23" t="s">
        <v>35</v>
      </c>
      <c r="E62" s="10">
        <v>4000</v>
      </c>
      <c r="F62" s="10">
        <f t="shared" si="17"/>
        <v>1960</v>
      </c>
      <c r="G62" s="10">
        <v>5960</v>
      </c>
      <c r="H62" s="40">
        <v>4202</v>
      </c>
      <c r="I62" s="40">
        <v>0</v>
      </c>
      <c r="J62" s="40">
        <f t="shared" si="13"/>
        <v>4202</v>
      </c>
      <c r="K62" s="41">
        <f aca="true" t="shared" si="18" ref="K62:K128">J62/G62</f>
        <v>0.7050335570469799</v>
      </c>
    </row>
    <row r="63" spans="1:11" s="2" customFormat="1" ht="16.5" customHeight="1">
      <c r="A63" s="29"/>
      <c r="B63" s="29"/>
      <c r="C63" s="31" t="s">
        <v>52</v>
      </c>
      <c r="D63" s="23" t="s">
        <v>53</v>
      </c>
      <c r="E63" s="10">
        <v>16950</v>
      </c>
      <c r="F63" s="10">
        <f t="shared" si="17"/>
        <v>2015</v>
      </c>
      <c r="G63" s="10">
        <v>18965</v>
      </c>
      <c r="H63" s="40">
        <v>18965</v>
      </c>
      <c r="I63" s="40">
        <v>0</v>
      </c>
      <c r="J63" s="40">
        <f t="shared" si="13"/>
        <v>18965</v>
      </c>
      <c r="K63" s="41">
        <f t="shared" si="18"/>
        <v>1</v>
      </c>
    </row>
    <row r="64" spans="1:11" s="2" customFormat="1" ht="48">
      <c r="A64" s="73"/>
      <c r="B64" s="29"/>
      <c r="C64" s="31" t="s">
        <v>289</v>
      </c>
      <c r="D64" s="23" t="s">
        <v>290</v>
      </c>
      <c r="E64" s="10">
        <v>0</v>
      </c>
      <c r="F64" s="10">
        <f t="shared" si="17"/>
        <v>40</v>
      </c>
      <c r="G64" s="10">
        <v>40</v>
      </c>
      <c r="H64" s="40">
        <v>38</v>
      </c>
      <c r="I64" s="40">
        <v>0</v>
      </c>
      <c r="J64" s="40">
        <f t="shared" si="13"/>
        <v>38</v>
      </c>
      <c r="K64" s="41">
        <f t="shared" si="18"/>
        <v>0.95</v>
      </c>
    </row>
    <row r="65" spans="1:11" s="2" customFormat="1" ht="12.75">
      <c r="A65" s="73"/>
      <c r="B65" s="29"/>
      <c r="C65" s="31" t="s">
        <v>18</v>
      </c>
      <c r="D65" s="23" t="s">
        <v>19</v>
      </c>
      <c r="E65" s="10">
        <v>2387794</v>
      </c>
      <c r="F65" s="10">
        <f t="shared" si="17"/>
        <v>140647.8799999999</v>
      </c>
      <c r="G65" s="10">
        <v>2528441.88</v>
      </c>
      <c r="H65" s="40">
        <v>2178571.17</v>
      </c>
      <c r="I65" s="40">
        <v>0</v>
      </c>
      <c r="J65" s="40">
        <f t="shared" si="13"/>
        <v>2178571.17</v>
      </c>
      <c r="K65" s="41">
        <f t="shared" si="18"/>
        <v>0.8616259631010383</v>
      </c>
    </row>
    <row r="66" spans="1:11" s="2" customFormat="1" ht="12.75">
      <c r="A66" s="73"/>
      <c r="B66" s="29"/>
      <c r="C66" s="31" t="s">
        <v>328</v>
      </c>
      <c r="D66" s="23" t="s">
        <v>19</v>
      </c>
      <c r="E66" s="10">
        <v>0</v>
      </c>
      <c r="F66" s="10">
        <f t="shared" si="17"/>
        <v>319727</v>
      </c>
      <c r="G66" s="10">
        <v>319727</v>
      </c>
      <c r="H66" s="40">
        <v>257675.44</v>
      </c>
      <c r="I66" s="40">
        <v>0</v>
      </c>
      <c r="J66" s="40">
        <f t="shared" si="13"/>
        <v>257675.44</v>
      </c>
      <c r="K66" s="41">
        <f t="shared" si="18"/>
        <v>0.8059233033181433</v>
      </c>
    </row>
    <row r="67" spans="1:11" s="2" customFormat="1" ht="12.75">
      <c r="A67" s="73"/>
      <c r="B67" s="29"/>
      <c r="C67" s="31" t="s">
        <v>322</v>
      </c>
      <c r="D67" s="23" t="s">
        <v>19</v>
      </c>
      <c r="E67" s="10">
        <v>0</v>
      </c>
      <c r="F67" s="10">
        <f t="shared" si="17"/>
        <v>182754</v>
      </c>
      <c r="G67" s="10">
        <v>182754</v>
      </c>
      <c r="H67" s="40">
        <v>147283.61</v>
      </c>
      <c r="I67" s="40">
        <v>0</v>
      </c>
      <c r="J67" s="40">
        <f t="shared" si="13"/>
        <v>147283.61</v>
      </c>
      <c r="K67" s="41">
        <f t="shared" si="18"/>
        <v>0.8059118268273197</v>
      </c>
    </row>
    <row r="68" spans="1:11" s="2" customFormat="1" ht="17.25" customHeight="1">
      <c r="A68" s="32"/>
      <c r="B68" s="32"/>
      <c r="C68" s="31" t="s">
        <v>54</v>
      </c>
      <c r="D68" s="23" t="s">
        <v>55</v>
      </c>
      <c r="E68" s="10">
        <v>50000</v>
      </c>
      <c r="F68" s="10">
        <f t="shared" si="17"/>
        <v>0</v>
      </c>
      <c r="G68" s="10">
        <v>50000</v>
      </c>
      <c r="H68" s="40">
        <v>0</v>
      </c>
      <c r="I68" s="40">
        <v>0</v>
      </c>
      <c r="J68" s="40">
        <f t="shared" si="13"/>
        <v>0</v>
      </c>
      <c r="K68" s="41">
        <f t="shared" si="18"/>
        <v>0</v>
      </c>
    </row>
    <row r="69" spans="1:11" s="2" customFormat="1" ht="16.5" customHeight="1">
      <c r="A69" s="28" t="s">
        <v>56</v>
      </c>
      <c r="B69" s="28"/>
      <c r="C69" s="28"/>
      <c r="D69" s="15" t="s">
        <v>57</v>
      </c>
      <c r="E69" s="16">
        <f aca="true" t="shared" si="19" ref="E69:J69">E70</f>
        <v>529372</v>
      </c>
      <c r="F69" s="16">
        <f t="shared" si="19"/>
        <v>33000.91</v>
      </c>
      <c r="G69" s="16">
        <f t="shared" si="19"/>
        <v>562372.91</v>
      </c>
      <c r="H69" s="52">
        <f t="shared" si="19"/>
        <v>112535.12</v>
      </c>
      <c r="I69" s="52">
        <f t="shared" si="19"/>
        <v>0</v>
      </c>
      <c r="J69" s="52">
        <f t="shared" si="19"/>
        <v>112535.12</v>
      </c>
      <c r="K69" s="63">
        <f t="shared" si="18"/>
        <v>0.20010764743273282</v>
      </c>
    </row>
    <row r="70" spans="1:11" s="2" customFormat="1" ht="16.5" customHeight="1">
      <c r="A70" s="80"/>
      <c r="B70" s="93" t="s">
        <v>58</v>
      </c>
      <c r="C70" s="30"/>
      <c r="D70" s="20" t="s">
        <v>59</v>
      </c>
      <c r="E70" s="9">
        <f aca="true" t="shared" si="20" ref="E70:J70">SUM(E71:E81)</f>
        <v>529372</v>
      </c>
      <c r="F70" s="9">
        <f t="shared" si="20"/>
        <v>33000.91</v>
      </c>
      <c r="G70" s="9">
        <f t="shared" si="20"/>
        <v>562372.91</v>
      </c>
      <c r="H70" s="9">
        <f t="shared" si="20"/>
        <v>112535.12</v>
      </c>
      <c r="I70" s="9">
        <f t="shared" si="20"/>
        <v>0</v>
      </c>
      <c r="J70" s="9">
        <f t="shared" si="20"/>
        <v>112535.12</v>
      </c>
      <c r="K70" s="44">
        <f t="shared" si="18"/>
        <v>0.20010764743273282</v>
      </c>
    </row>
    <row r="71" spans="1:11" s="2" customFormat="1" ht="16.5" customHeight="1">
      <c r="A71" s="122"/>
      <c r="B71" s="122"/>
      <c r="C71" s="31" t="s">
        <v>28</v>
      </c>
      <c r="D71" s="23" t="s">
        <v>29</v>
      </c>
      <c r="E71" s="10">
        <v>2955</v>
      </c>
      <c r="F71" s="10">
        <f aca="true" t="shared" si="21" ref="F71:F81">G71-E71</f>
        <v>1530</v>
      </c>
      <c r="G71" s="10">
        <v>4485</v>
      </c>
      <c r="H71" s="40">
        <v>2696.5</v>
      </c>
      <c r="I71" s="40">
        <v>0</v>
      </c>
      <c r="J71" s="40">
        <f aca="true" t="shared" si="22" ref="J71:J81">H71+I71</f>
        <v>2696.5</v>
      </c>
      <c r="K71" s="41">
        <f t="shared" si="18"/>
        <v>0.6012263099219621</v>
      </c>
    </row>
    <row r="72" spans="1:11" s="2" customFormat="1" ht="16.5" customHeight="1">
      <c r="A72" s="29"/>
      <c r="B72" s="29"/>
      <c r="C72" s="31" t="s">
        <v>30</v>
      </c>
      <c r="D72" s="23" t="s">
        <v>31</v>
      </c>
      <c r="E72" s="10">
        <v>417</v>
      </c>
      <c r="F72" s="10">
        <f t="shared" si="21"/>
        <v>110</v>
      </c>
      <c r="G72" s="10">
        <v>527</v>
      </c>
      <c r="H72" s="40">
        <v>130.46</v>
      </c>
      <c r="I72" s="40">
        <v>0</v>
      </c>
      <c r="J72" s="40">
        <f t="shared" si="22"/>
        <v>130.46</v>
      </c>
      <c r="K72" s="41">
        <f t="shared" si="18"/>
        <v>0.24755218216318786</v>
      </c>
    </row>
    <row r="73" spans="1:11" s="2" customFormat="1" ht="16.5" customHeight="1">
      <c r="A73" s="29"/>
      <c r="B73" s="29"/>
      <c r="C73" s="31" t="s">
        <v>32</v>
      </c>
      <c r="D73" s="23" t="s">
        <v>33</v>
      </c>
      <c r="E73" s="10">
        <v>17000</v>
      </c>
      <c r="F73" s="10">
        <f t="shared" si="21"/>
        <v>14250</v>
      </c>
      <c r="G73" s="10">
        <v>31250</v>
      </c>
      <c r="H73" s="40">
        <v>29939</v>
      </c>
      <c r="I73" s="40">
        <v>0</v>
      </c>
      <c r="J73" s="40">
        <f t="shared" si="22"/>
        <v>29939</v>
      </c>
      <c r="K73" s="41">
        <f t="shared" si="18"/>
        <v>0.958048</v>
      </c>
    </row>
    <row r="74" spans="1:11" s="2" customFormat="1" ht="16.5" customHeight="1">
      <c r="A74" s="29"/>
      <c r="B74" s="29"/>
      <c r="C74" s="31" t="s">
        <v>8</v>
      </c>
      <c r="D74" s="23" t="s">
        <v>9</v>
      </c>
      <c r="E74" s="10">
        <v>25000</v>
      </c>
      <c r="F74" s="10">
        <f t="shared" si="21"/>
        <v>2000</v>
      </c>
      <c r="G74" s="10">
        <v>27000</v>
      </c>
      <c r="H74" s="40">
        <v>19320.44</v>
      </c>
      <c r="I74" s="40">
        <v>0</v>
      </c>
      <c r="J74" s="40">
        <f t="shared" si="22"/>
        <v>19320.44</v>
      </c>
      <c r="K74" s="41">
        <f t="shared" si="18"/>
        <v>0.7155718518518518</v>
      </c>
    </row>
    <row r="75" spans="1:11" s="2" customFormat="1" ht="16.5" customHeight="1">
      <c r="A75" s="29"/>
      <c r="B75" s="29"/>
      <c r="C75" s="31" t="s">
        <v>10</v>
      </c>
      <c r="D75" s="23" t="s">
        <v>11</v>
      </c>
      <c r="E75" s="10">
        <v>30000</v>
      </c>
      <c r="F75" s="10">
        <f t="shared" si="21"/>
        <v>0</v>
      </c>
      <c r="G75" s="10">
        <v>30000</v>
      </c>
      <c r="H75" s="40">
        <v>15483.71</v>
      </c>
      <c r="I75" s="40">
        <v>0</v>
      </c>
      <c r="J75" s="40">
        <f t="shared" si="22"/>
        <v>15483.71</v>
      </c>
      <c r="K75" s="41">
        <f t="shared" si="18"/>
        <v>0.5161236666666666</v>
      </c>
    </row>
    <row r="76" spans="1:11" s="2" customFormat="1" ht="16.5" customHeight="1">
      <c r="A76" s="29"/>
      <c r="B76" s="29"/>
      <c r="C76" s="31" t="s">
        <v>14</v>
      </c>
      <c r="D76" s="23" t="s">
        <v>15</v>
      </c>
      <c r="E76" s="10">
        <v>10000</v>
      </c>
      <c r="F76" s="10">
        <f t="shared" si="21"/>
        <v>21000</v>
      </c>
      <c r="G76" s="10">
        <v>31000</v>
      </c>
      <c r="H76" s="40">
        <v>13160</v>
      </c>
      <c r="I76" s="40">
        <v>0</v>
      </c>
      <c r="J76" s="40">
        <f t="shared" si="22"/>
        <v>13160</v>
      </c>
      <c r="K76" s="41">
        <f t="shared" si="18"/>
        <v>0.42451612903225805</v>
      </c>
    </row>
    <row r="77" spans="1:11" s="2" customFormat="1" ht="16.5" customHeight="1">
      <c r="A77" s="29"/>
      <c r="B77" s="29"/>
      <c r="C77" s="31" t="s">
        <v>50</v>
      </c>
      <c r="D77" s="23" t="s">
        <v>51</v>
      </c>
      <c r="E77" s="10">
        <v>0</v>
      </c>
      <c r="F77" s="10">
        <f t="shared" si="21"/>
        <v>140</v>
      </c>
      <c r="G77" s="10">
        <v>140</v>
      </c>
      <c r="H77" s="40">
        <v>140</v>
      </c>
      <c r="I77" s="40">
        <v>0</v>
      </c>
      <c r="J77" s="40">
        <f t="shared" si="22"/>
        <v>140</v>
      </c>
      <c r="K77" s="41">
        <f t="shared" si="18"/>
        <v>1</v>
      </c>
    </row>
    <row r="78" spans="1:11" s="2" customFormat="1" ht="16.5" customHeight="1">
      <c r="A78" s="29"/>
      <c r="B78" s="29"/>
      <c r="C78" s="31" t="s">
        <v>16</v>
      </c>
      <c r="D78" s="23" t="s">
        <v>17</v>
      </c>
      <c r="E78" s="10">
        <v>31000</v>
      </c>
      <c r="F78" s="10">
        <f t="shared" si="21"/>
        <v>-5529.09</v>
      </c>
      <c r="G78" s="10">
        <v>25470.91</v>
      </c>
      <c r="H78" s="40">
        <v>16419.85</v>
      </c>
      <c r="I78" s="40">
        <v>0</v>
      </c>
      <c r="J78" s="40">
        <f t="shared" si="22"/>
        <v>16419.85</v>
      </c>
      <c r="K78" s="41">
        <f t="shared" si="18"/>
        <v>0.6446510941305198</v>
      </c>
    </row>
    <row r="79" spans="1:11" s="2" customFormat="1" ht="16.5" customHeight="1">
      <c r="A79" s="29"/>
      <c r="B79" s="29"/>
      <c r="C79" s="31" t="s">
        <v>34</v>
      </c>
      <c r="D79" s="23" t="s">
        <v>35</v>
      </c>
      <c r="E79" s="10">
        <v>10000</v>
      </c>
      <c r="F79" s="10">
        <f t="shared" si="21"/>
        <v>-1500</v>
      </c>
      <c r="G79" s="10">
        <v>8500</v>
      </c>
      <c r="H79" s="40">
        <v>7413.56</v>
      </c>
      <c r="I79" s="40">
        <v>0</v>
      </c>
      <c r="J79" s="40">
        <f t="shared" si="22"/>
        <v>7413.56</v>
      </c>
      <c r="K79" s="41">
        <f t="shared" si="18"/>
        <v>0.8721835294117648</v>
      </c>
    </row>
    <row r="80" spans="1:11" s="2" customFormat="1" ht="16.5" customHeight="1">
      <c r="A80" s="29"/>
      <c r="B80" s="29"/>
      <c r="C80" s="31" t="s">
        <v>211</v>
      </c>
      <c r="D80" s="23" t="s">
        <v>213</v>
      </c>
      <c r="E80" s="11">
        <v>3000</v>
      </c>
      <c r="F80" s="10">
        <f t="shared" si="21"/>
        <v>1000</v>
      </c>
      <c r="G80" s="11">
        <v>4000</v>
      </c>
      <c r="H80" s="53">
        <v>3331.6</v>
      </c>
      <c r="I80" s="40">
        <v>0</v>
      </c>
      <c r="J80" s="40">
        <f t="shared" si="22"/>
        <v>3331.6</v>
      </c>
      <c r="K80" s="65">
        <f t="shared" si="18"/>
        <v>0.8329</v>
      </c>
    </row>
    <row r="81" spans="1:11" s="2" customFormat="1" ht="17.25" customHeight="1">
      <c r="A81" s="32"/>
      <c r="B81" s="32"/>
      <c r="C81" s="31" t="s">
        <v>18</v>
      </c>
      <c r="D81" s="23" t="s">
        <v>19</v>
      </c>
      <c r="E81" s="10">
        <v>400000</v>
      </c>
      <c r="F81" s="10">
        <f t="shared" si="21"/>
        <v>0</v>
      </c>
      <c r="G81" s="10">
        <v>400000</v>
      </c>
      <c r="H81" s="40">
        <v>4500</v>
      </c>
      <c r="I81" s="40">
        <v>0</v>
      </c>
      <c r="J81" s="40">
        <f t="shared" si="22"/>
        <v>4500</v>
      </c>
      <c r="K81" s="41">
        <f t="shared" si="18"/>
        <v>0.01125</v>
      </c>
    </row>
    <row r="82" spans="1:11" s="2" customFormat="1" ht="16.5" customHeight="1">
      <c r="A82" s="28" t="s">
        <v>60</v>
      </c>
      <c r="B82" s="28"/>
      <c r="C82" s="28"/>
      <c r="D82" s="15" t="s">
        <v>61</v>
      </c>
      <c r="E82" s="16">
        <f aca="true" t="shared" si="23" ref="E82:J82">E83</f>
        <v>458580</v>
      </c>
      <c r="F82" s="16">
        <f t="shared" si="23"/>
        <v>10000</v>
      </c>
      <c r="G82" s="16">
        <f t="shared" si="23"/>
        <v>468580</v>
      </c>
      <c r="H82" s="52">
        <f t="shared" si="23"/>
        <v>381945.39</v>
      </c>
      <c r="I82" s="52">
        <f t="shared" si="23"/>
        <v>0</v>
      </c>
      <c r="J82" s="52">
        <f t="shared" si="23"/>
        <v>381945.39</v>
      </c>
      <c r="K82" s="63">
        <f t="shared" si="18"/>
        <v>0.8151124461137906</v>
      </c>
    </row>
    <row r="83" spans="1:11" s="2" customFormat="1" ht="16.5" customHeight="1">
      <c r="A83" s="29"/>
      <c r="B83" s="30" t="s">
        <v>62</v>
      </c>
      <c r="C83" s="30"/>
      <c r="D83" s="20" t="s">
        <v>63</v>
      </c>
      <c r="E83" s="9">
        <f aca="true" t="shared" si="24" ref="E83:J83">SUM(E84:E96)</f>
        <v>458580</v>
      </c>
      <c r="F83" s="9">
        <f t="shared" si="24"/>
        <v>10000</v>
      </c>
      <c r="G83" s="9">
        <f t="shared" si="24"/>
        <v>468580</v>
      </c>
      <c r="H83" s="51">
        <f t="shared" si="24"/>
        <v>381945.39</v>
      </c>
      <c r="I83" s="51">
        <f t="shared" si="24"/>
        <v>0</v>
      </c>
      <c r="J83" s="51">
        <f t="shared" si="24"/>
        <v>381945.39</v>
      </c>
      <c r="K83" s="44">
        <f t="shared" si="18"/>
        <v>0.8151124461137906</v>
      </c>
    </row>
    <row r="84" spans="1:11" s="2" customFormat="1" ht="16.5" customHeight="1">
      <c r="A84" s="73"/>
      <c r="B84" s="29"/>
      <c r="C84" s="31" t="s">
        <v>28</v>
      </c>
      <c r="D84" s="23" t="s">
        <v>29</v>
      </c>
      <c r="E84" s="10">
        <v>0</v>
      </c>
      <c r="F84" s="10">
        <f aca="true" t="shared" si="25" ref="F84:F96">G84-E84</f>
        <v>203</v>
      </c>
      <c r="G84" s="10">
        <v>203</v>
      </c>
      <c r="H84" s="40">
        <v>202.66</v>
      </c>
      <c r="I84" s="10">
        <v>0</v>
      </c>
      <c r="J84" s="40">
        <f aca="true" t="shared" si="26" ref="J84:J96">H84+I84</f>
        <v>202.66</v>
      </c>
      <c r="K84" s="41">
        <f t="shared" si="18"/>
        <v>0.9983251231527094</v>
      </c>
    </row>
    <row r="85" spans="1:11" s="2" customFormat="1" ht="16.5" customHeight="1">
      <c r="A85" s="73"/>
      <c r="B85" s="29"/>
      <c r="C85" s="31" t="s">
        <v>30</v>
      </c>
      <c r="D85" s="23" t="s">
        <v>31</v>
      </c>
      <c r="E85" s="10">
        <v>0</v>
      </c>
      <c r="F85" s="10">
        <f t="shared" si="25"/>
        <v>19</v>
      </c>
      <c r="G85" s="10">
        <v>19</v>
      </c>
      <c r="H85" s="40">
        <v>0</v>
      </c>
      <c r="I85" s="10">
        <v>0</v>
      </c>
      <c r="J85" s="40">
        <f t="shared" si="26"/>
        <v>0</v>
      </c>
      <c r="K85" s="41">
        <f t="shared" si="18"/>
        <v>0</v>
      </c>
    </row>
    <row r="86" spans="1:11" s="2" customFormat="1" ht="16.5" customHeight="1">
      <c r="A86" s="73"/>
      <c r="B86" s="29"/>
      <c r="C86" s="31" t="s">
        <v>32</v>
      </c>
      <c r="D86" s="23" t="s">
        <v>33</v>
      </c>
      <c r="E86" s="10">
        <v>0</v>
      </c>
      <c r="F86" s="10">
        <f t="shared" si="25"/>
        <v>1160</v>
      </c>
      <c r="G86" s="10">
        <v>1160</v>
      </c>
      <c r="H86" s="40">
        <v>1160</v>
      </c>
      <c r="I86" s="10">
        <v>0</v>
      </c>
      <c r="J86" s="40">
        <f t="shared" si="26"/>
        <v>1160</v>
      </c>
      <c r="K86" s="41">
        <f t="shared" si="18"/>
        <v>1</v>
      </c>
    </row>
    <row r="87" spans="1:11" s="2" customFormat="1" ht="16.5" customHeight="1">
      <c r="A87" s="29"/>
      <c r="B87" s="29"/>
      <c r="C87" s="31" t="s">
        <v>8</v>
      </c>
      <c r="D87" s="23" t="s">
        <v>9</v>
      </c>
      <c r="E87" s="10">
        <v>20000</v>
      </c>
      <c r="F87" s="10">
        <f t="shared" si="25"/>
        <v>4530</v>
      </c>
      <c r="G87" s="10">
        <v>24530</v>
      </c>
      <c r="H87" s="40">
        <v>13249.58</v>
      </c>
      <c r="I87" s="10">
        <v>0</v>
      </c>
      <c r="J87" s="40">
        <f t="shared" si="26"/>
        <v>13249.58</v>
      </c>
      <c r="K87" s="41">
        <f t="shared" si="18"/>
        <v>0.5401377904606605</v>
      </c>
    </row>
    <row r="88" spans="1:11" s="2" customFormat="1" ht="16.5" customHeight="1">
      <c r="A88" s="29"/>
      <c r="B88" s="29"/>
      <c r="C88" s="31" t="s">
        <v>10</v>
      </c>
      <c r="D88" s="23" t="s">
        <v>11</v>
      </c>
      <c r="E88" s="10">
        <v>5000</v>
      </c>
      <c r="F88" s="10">
        <f t="shared" si="25"/>
        <v>3000</v>
      </c>
      <c r="G88" s="10">
        <v>8000</v>
      </c>
      <c r="H88" s="40">
        <v>5597.48</v>
      </c>
      <c r="I88" s="10">
        <v>0</v>
      </c>
      <c r="J88" s="40">
        <f t="shared" si="26"/>
        <v>5597.48</v>
      </c>
      <c r="K88" s="41">
        <f t="shared" si="18"/>
        <v>0.6996849999999999</v>
      </c>
    </row>
    <row r="89" spans="1:11" s="2" customFormat="1" ht="16.5" customHeight="1">
      <c r="A89" s="29"/>
      <c r="B89" s="29"/>
      <c r="C89" s="31" t="s">
        <v>14</v>
      </c>
      <c r="D89" s="23" t="s">
        <v>15</v>
      </c>
      <c r="E89" s="10">
        <v>10000</v>
      </c>
      <c r="F89" s="10">
        <f t="shared" si="25"/>
        <v>8088</v>
      </c>
      <c r="G89" s="10">
        <v>18088</v>
      </c>
      <c r="H89" s="40">
        <v>9528.72</v>
      </c>
      <c r="I89" s="10">
        <v>0</v>
      </c>
      <c r="J89" s="40">
        <f t="shared" si="26"/>
        <v>9528.72</v>
      </c>
      <c r="K89" s="41">
        <f t="shared" si="18"/>
        <v>0.526797877045555</v>
      </c>
    </row>
    <row r="90" spans="1:11" s="2" customFormat="1" ht="16.5" customHeight="1">
      <c r="A90" s="29"/>
      <c r="B90" s="29"/>
      <c r="C90" s="31" t="s">
        <v>16</v>
      </c>
      <c r="D90" s="23" t="s">
        <v>17</v>
      </c>
      <c r="E90" s="10">
        <v>30000</v>
      </c>
      <c r="F90" s="10">
        <f t="shared" si="25"/>
        <v>11000</v>
      </c>
      <c r="G90" s="10">
        <v>41000</v>
      </c>
      <c r="H90" s="40">
        <v>30804.9</v>
      </c>
      <c r="I90" s="10">
        <v>0</v>
      </c>
      <c r="J90" s="40">
        <f t="shared" si="26"/>
        <v>30804.9</v>
      </c>
      <c r="K90" s="41">
        <f t="shared" si="18"/>
        <v>0.7513390243902439</v>
      </c>
    </row>
    <row r="91" spans="1:11" s="2" customFormat="1" ht="16.5" customHeight="1">
      <c r="A91" s="29"/>
      <c r="B91" s="29"/>
      <c r="C91" s="31" t="s">
        <v>87</v>
      </c>
      <c r="D91" s="23" t="s">
        <v>199</v>
      </c>
      <c r="E91" s="10">
        <v>500</v>
      </c>
      <c r="F91" s="10">
        <f t="shared" si="25"/>
        <v>0</v>
      </c>
      <c r="G91" s="10">
        <v>500</v>
      </c>
      <c r="H91" s="40">
        <v>0</v>
      </c>
      <c r="I91" s="10">
        <v>0</v>
      </c>
      <c r="J91" s="40">
        <f t="shared" si="26"/>
        <v>0</v>
      </c>
      <c r="K91" s="41">
        <f t="shared" si="18"/>
        <v>0</v>
      </c>
    </row>
    <row r="92" spans="1:11" s="2" customFormat="1" ht="12.75">
      <c r="A92" s="29"/>
      <c r="B92" s="29"/>
      <c r="C92" s="31" t="s">
        <v>135</v>
      </c>
      <c r="D92" s="23" t="s">
        <v>136</v>
      </c>
      <c r="E92" s="10">
        <v>20000</v>
      </c>
      <c r="F92" s="10">
        <f>G92-E92</f>
        <v>-20000</v>
      </c>
      <c r="G92" s="10">
        <v>0</v>
      </c>
      <c r="H92" s="10">
        <v>0</v>
      </c>
      <c r="I92" s="10">
        <v>0</v>
      </c>
      <c r="J92" s="40">
        <f>H92+I92</f>
        <v>0</v>
      </c>
      <c r="K92" s="41"/>
    </row>
    <row r="93" spans="1:11" s="2" customFormat="1" ht="16.5" customHeight="1">
      <c r="A93" s="29"/>
      <c r="B93" s="29"/>
      <c r="C93" s="31" t="s">
        <v>34</v>
      </c>
      <c r="D93" s="23" t="s">
        <v>35</v>
      </c>
      <c r="E93" s="10">
        <v>3500</v>
      </c>
      <c r="F93" s="10">
        <f t="shared" si="25"/>
        <v>0</v>
      </c>
      <c r="G93" s="10">
        <v>3500</v>
      </c>
      <c r="H93" s="40">
        <v>997.46</v>
      </c>
      <c r="I93" s="10">
        <v>0</v>
      </c>
      <c r="J93" s="40">
        <f t="shared" si="26"/>
        <v>997.46</v>
      </c>
      <c r="K93" s="41">
        <f t="shared" si="18"/>
        <v>0.2849885714285714</v>
      </c>
    </row>
    <row r="94" spans="1:11" s="2" customFormat="1" ht="16.5" customHeight="1">
      <c r="A94" s="29"/>
      <c r="B94" s="29"/>
      <c r="C94" s="31" t="s">
        <v>206</v>
      </c>
      <c r="D94" s="23" t="s">
        <v>207</v>
      </c>
      <c r="E94" s="11">
        <v>830</v>
      </c>
      <c r="F94" s="10">
        <f t="shared" si="25"/>
        <v>0</v>
      </c>
      <c r="G94" s="11">
        <v>830</v>
      </c>
      <c r="H94" s="40">
        <v>786.19</v>
      </c>
      <c r="I94" s="10">
        <v>0</v>
      </c>
      <c r="J94" s="40">
        <f t="shared" si="26"/>
        <v>786.19</v>
      </c>
      <c r="K94" s="41">
        <f t="shared" si="18"/>
        <v>0.9472168674698795</v>
      </c>
    </row>
    <row r="95" spans="1:11" s="2" customFormat="1" ht="15.75" customHeight="1">
      <c r="A95" s="29"/>
      <c r="B95" s="29"/>
      <c r="C95" s="31" t="s">
        <v>101</v>
      </c>
      <c r="D95" s="23" t="s">
        <v>102</v>
      </c>
      <c r="E95" s="11">
        <v>1750</v>
      </c>
      <c r="F95" s="10">
        <f t="shared" si="25"/>
        <v>2000</v>
      </c>
      <c r="G95" s="11">
        <v>3750</v>
      </c>
      <c r="H95" s="40">
        <v>2460</v>
      </c>
      <c r="I95" s="10">
        <v>0</v>
      </c>
      <c r="J95" s="40">
        <f t="shared" si="26"/>
        <v>2460</v>
      </c>
      <c r="K95" s="41">
        <f t="shared" si="18"/>
        <v>0.656</v>
      </c>
    </row>
    <row r="96" spans="1:11" s="2" customFormat="1" ht="16.5" customHeight="1">
      <c r="A96" s="89"/>
      <c r="B96" s="89"/>
      <c r="C96" s="31" t="s">
        <v>54</v>
      </c>
      <c r="D96" s="23" t="s">
        <v>55</v>
      </c>
      <c r="E96" s="10">
        <v>367000</v>
      </c>
      <c r="F96" s="10">
        <f t="shared" si="25"/>
        <v>0</v>
      </c>
      <c r="G96" s="10">
        <v>367000</v>
      </c>
      <c r="H96" s="40">
        <v>317158.4</v>
      </c>
      <c r="I96" s="10">
        <v>0</v>
      </c>
      <c r="J96" s="40">
        <f t="shared" si="26"/>
        <v>317158.4</v>
      </c>
      <c r="K96" s="41">
        <f t="shared" si="18"/>
        <v>0.8641918256130791</v>
      </c>
    </row>
    <row r="97" spans="1:11" s="2" customFormat="1" ht="16.5" customHeight="1">
      <c r="A97" s="27" t="s">
        <v>64</v>
      </c>
      <c r="B97" s="27"/>
      <c r="C97" s="28"/>
      <c r="D97" s="15" t="s">
        <v>65</v>
      </c>
      <c r="E97" s="16">
        <f aca="true" t="shared" si="27" ref="E97:J97">E98+E100+E102</f>
        <v>77500</v>
      </c>
      <c r="F97" s="16">
        <f t="shared" si="27"/>
        <v>0</v>
      </c>
      <c r="G97" s="16">
        <f t="shared" si="27"/>
        <v>77500</v>
      </c>
      <c r="H97" s="16">
        <f t="shared" si="27"/>
        <v>36610</v>
      </c>
      <c r="I97" s="16">
        <f t="shared" si="27"/>
        <v>0</v>
      </c>
      <c r="J97" s="16">
        <f t="shared" si="27"/>
        <v>36610</v>
      </c>
      <c r="K97" s="63">
        <f t="shared" si="18"/>
        <v>0.47238709677419355</v>
      </c>
    </row>
    <row r="98" spans="1:11" s="2" customFormat="1" ht="16.5" customHeight="1">
      <c r="A98" s="29"/>
      <c r="B98" s="30" t="s">
        <v>66</v>
      </c>
      <c r="C98" s="30"/>
      <c r="D98" s="20" t="s">
        <v>67</v>
      </c>
      <c r="E98" s="9">
        <f aca="true" t="shared" si="28" ref="E98:J100">E99</f>
        <v>50000</v>
      </c>
      <c r="F98" s="9">
        <f t="shared" si="28"/>
        <v>0</v>
      </c>
      <c r="G98" s="9">
        <f t="shared" si="28"/>
        <v>50000</v>
      </c>
      <c r="H98" s="51">
        <f t="shared" si="28"/>
        <v>36610</v>
      </c>
      <c r="I98" s="51">
        <f t="shared" si="28"/>
        <v>0</v>
      </c>
      <c r="J98" s="51">
        <f t="shared" si="28"/>
        <v>36610</v>
      </c>
      <c r="K98" s="44">
        <f t="shared" si="18"/>
        <v>0.7322</v>
      </c>
    </row>
    <row r="99" spans="1:11" s="2" customFormat="1" ht="16.5" customHeight="1">
      <c r="A99" s="29"/>
      <c r="B99" s="29"/>
      <c r="C99" s="31" t="s">
        <v>16</v>
      </c>
      <c r="D99" s="23" t="s">
        <v>17</v>
      </c>
      <c r="E99" s="10">
        <v>50000</v>
      </c>
      <c r="F99" s="10">
        <f>G99-E99</f>
        <v>0</v>
      </c>
      <c r="G99" s="10">
        <v>50000</v>
      </c>
      <c r="H99" s="40">
        <v>36610</v>
      </c>
      <c r="I99" s="40">
        <v>0</v>
      </c>
      <c r="J99" s="40">
        <f>H99+I99</f>
        <v>36610</v>
      </c>
      <c r="K99" s="41">
        <f t="shared" si="18"/>
        <v>0.7322</v>
      </c>
    </row>
    <row r="100" spans="1:11" s="2" customFormat="1" ht="16.5" customHeight="1">
      <c r="A100" s="29"/>
      <c r="B100" s="30" t="s">
        <v>283</v>
      </c>
      <c r="C100" s="30"/>
      <c r="D100" s="20" t="s">
        <v>284</v>
      </c>
      <c r="E100" s="9">
        <f t="shared" si="28"/>
        <v>2500</v>
      </c>
      <c r="F100" s="9">
        <f t="shared" si="28"/>
        <v>0</v>
      </c>
      <c r="G100" s="9">
        <f t="shared" si="28"/>
        <v>2500</v>
      </c>
      <c r="H100" s="51">
        <f t="shared" si="28"/>
        <v>0</v>
      </c>
      <c r="I100" s="51">
        <f t="shared" si="28"/>
        <v>0</v>
      </c>
      <c r="J100" s="51">
        <f t="shared" si="28"/>
        <v>0</v>
      </c>
      <c r="K100" s="44">
        <f>J100/G100</f>
        <v>0</v>
      </c>
    </row>
    <row r="101" spans="1:11" s="2" customFormat="1" ht="16.5" customHeight="1">
      <c r="A101" s="29"/>
      <c r="B101" s="29"/>
      <c r="C101" s="31" t="s">
        <v>16</v>
      </c>
      <c r="D101" s="23" t="s">
        <v>17</v>
      </c>
      <c r="E101" s="10">
        <v>2500</v>
      </c>
      <c r="F101" s="10">
        <f>G101-E101</f>
        <v>0</v>
      </c>
      <c r="G101" s="10">
        <v>2500</v>
      </c>
      <c r="H101" s="40">
        <v>0</v>
      </c>
      <c r="I101" s="40">
        <v>0</v>
      </c>
      <c r="J101" s="40">
        <f>H101+I101</f>
        <v>0</v>
      </c>
      <c r="K101" s="41">
        <f>J101/G101</f>
        <v>0</v>
      </c>
    </row>
    <row r="102" spans="1:11" s="2" customFormat="1" ht="16.5" customHeight="1">
      <c r="A102" s="29"/>
      <c r="B102" s="30" t="s">
        <v>68</v>
      </c>
      <c r="C102" s="30"/>
      <c r="D102" s="20" t="s">
        <v>69</v>
      </c>
      <c r="E102" s="9">
        <f aca="true" t="shared" si="29" ref="E102:J102">SUM(E103:E105)</f>
        <v>25000</v>
      </c>
      <c r="F102" s="9">
        <f t="shared" si="29"/>
        <v>0</v>
      </c>
      <c r="G102" s="9">
        <f t="shared" si="29"/>
        <v>25000</v>
      </c>
      <c r="H102" s="51">
        <f t="shared" si="29"/>
        <v>0</v>
      </c>
      <c r="I102" s="51">
        <f t="shared" si="29"/>
        <v>0</v>
      </c>
      <c r="J102" s="51">
        <f t="shared" si="29"/>
        <v>0</v>
      </c>
      <c r="K102" s="44">
        <f t="shared" si="18"/>
        <v>0</v>
      </c>
    </row>
    <row r="103" spans="1:11" s="2" customFormat="1" ht="16.5" customHeight="1">
      <c r="A103" s="29"/>
      <c r="B103" s="29"/>
      <c r="C103" s="31" t="s">
        <v>8</v>
      </c>
      <c r="D103" s="23" t="s">
        <v>9</v>
      </c>
      <c r="E103" s="10">
        <v>7000</v>
      </c>
      <c r="F103" s="10">
        <f>G103-E103</f>
        <v>0</v>
      </c>
      <c r="G103" s="10">
        <v>7000</v>
      </c>
      <c r="H103" s="40">
        <v>0</v>
      </c>
      <c r="I103" s="40">
        <v>0</v>
      </c>
      <c r="J103" s="40">
        <f>H103+I103</f>
        <v>0</v>
      </c>
      <c r="K103" s="41">
        <f t="shared" si="18"/>
        <v>0</v>
      </c>
    </row>
    <row r="104" spans="1:11" s="2" customFormat="1" ht="16.5" customHeight="1">
      <c r="A104" s="29"/>
      <c r="B104" s="29"/>
      <c r="C104" s="31" t="s">
        <v>14</v>
      </c>
      <c r="D104" s="23" t="s">
        <v>15</v>
      </c>
      <c r="E104" s="10">
        <v>11000</v>
      </c>
      <c r="F104" s="10">
        <f>G104-E104</f>
        <v>0</v>
      </c>
      <c r="G104" s="10">
        <v>11000</v>
      </c>
      <c r="H104" s="40">
        <v>0</v>
      </c>
      <c r="I104" s="40">
        <v>0</v>
      </c>
      <c r="J104" s="40">
        <f>H104+I104</f>
        <v>0</v>
      </c>
      <c r="K104" s="41">
        <f t="shared" si="18"/>
        <v>0</v>
      </c>
    </row>
    <row r="105" spans="1:11" s="2" customFormat="1" ht="16.5" customHeight="1">
      <c r="A105" s="29"/>
      <c r="B105" s="29"/>
      <c r="C105" s="31" t="s">
        <v>16</v>
      </c>
      <c r="D105" s="23" t="s">
        <v>17</v>
      </c>
      <c r="E105" s="10">
        <v>7000</v>
      </c>
      <c r="F105" s="10">
        <f>G105-E105</f>
        <v>0</v>
      </c>
      <c r="G105" s="10">
        <v>7000</v>
      </c>
      <c r="H105" s="40">
        <v>0</v>
      </c>
      <c r="I105" s="40">
        <v>0</v>
      </c>
      <c r="J105" s="40">
        <f>H105+I105</f>
        <v>0</v>
      </c>
      <c r="K105" s="41">
        <f t="shared" si="18"/>
        <v>0</v>
      </c>
    </row>
    <row r="106" spans="1:11" s="2" customFormat="1" ht="16.5" customHeight="1">
      <c r="A106" s="28" t="s">
        <v>70</v>
      </c>
      <c r="B106" s="28"/>
      <c r="C106" s="28"/>
      <c r="D106" s="15" t="s">
        <v>71</v>
      </c>
      <c r="E106" s="16">
        <f aca="true" t="shared" si="30" ref="E106:J106">E107+E114+E119+E144+E150+E141</f>
        <v>3442001</v>
      </c>
      <c r="F106" s="16">
        <f t="shared" si="30"/>
        <v>55593.00000000001</v>
      </c>
      <c r="G106" s="16">
        <f t="shared" si="30"/>
        <v>3497594</v>
      </c>
      <c r="H106" s="16">
        <f t="shared" si="30"/>
        <v>3124587.87</v>
      </c>
      <c r="I106" s="16">
        <f t="shared" si="30"/>
        <v>0</v>
      </c>
      <c r="J106" s="16">
        <f t="shared" si="30"/>
        <v>3124587.87</v>
      </c>
      <c r="K106" s="63">
        <f t="shared" si="18"/>
        <v>0.8933535081544628</v>
      </c>
    </row>
    <row r="107" spans="1:11" s="2" customFormat="1" ht="16.5" customHeight="1">
      <c r="A107" s="80"/>
      <c r="B107" s="93" t="s">
        <v>72</v>
      </c>
      <c r="C107" s="30"/>
      <c r="D107" s="20" t="s">
        <v>73</v>
      </c>
      <c r="E107" s="9">
        <f aca="true" t="shared" si="31" ref="E107:J107">SUM(E108:E113)</f>
        <v>189582</v>
      </c>
      <c r="F107" s="9">
        <f t="shared" si="31"/>
        <v>-35072.99999999999</v>
      </c>
      <c r="G107" s="9">
        <f t="shared" si="31"/>
        <v>154509</v>
      </c>
      <c r="H107" s="9">
        <f t="shared" si="31"/>
        <v>147085.9</v>
      </c>
      <c r="I107" s="9">
        <f t="shared" si="31"/>
        <v>0</v>
      </c>
      <c r="J107" s="9">
        <f t="shared" si="31"/>
        <v>147085.9</v>
      </c>
      <c r="K107" s="44">
        <f t="shared" si="18"/>
        <v>0.9519568439378936</v>
      </c>
    </row>
    <row r="108" spans="1:11" s="2" customFormat="1" ht="16.5" customHeight="1">
      <c r="A108" s="122"/>
      <c r="B108" s="122"/>
      <c r="C108" s="31" t="s">
        <v>46</v>
      </c>
      <c r="D108" s="23" t="s">
        <v>47</v>
      </c>
      <c r="E108" s="10">
        <v>400</v>
      </c>
      <c r="F108" s="10">
        <f aca="true" t="shared" si="32" ref="F108:F113">G108-E108</f>
        <v>0</v>
      </c>
      <c r="G108" s="10">
        <v>400</v>
      </c>
      <c r="H108" s="40">
        <v>292.5</v>
      </c>
      <c r="I108" s="40">
        <v>0</v>
      </c>
      <c r="J108" s="40">
        <f aca="true" t="shared" si="33" ref="J108:J113">H108+I108</f>
        <v>292.5</v>
      </c>
      <c r="K108" s="41">
        <f>J108/G108</f>
        <v>0.73125</v>
      </c>
    </row>
    <row r="109" spans="1:11" s="2" customFormat="1" ht="16.5" customHeight="1">
      <c r="A109" s="29"/>
      <c r="B109" s="29"/>
      <c r="C109" s="31" t="s">
        <v>26</v>
      </c>
      <c r="D109" s="23" t="s">
        <v>27</v>
      </c>
      <c r="E109" s="10">
        <v>145000</v>
      </c>
      <c r="F109" s="10">
        <f t="shared" si="32"/>
        <v>-28079.679999999993</v>
      </c>
      <c r="G109" s="10">
        <v>116920.32</v>
      </c>
      <c r="H109" s="40">
        <v>111264.56</v>
      </c>
      <c r="I109" s="40">
        <v>0</v>
      </c>
      <c r="J109" s="40">
        <f t="shared" si="33"/>
        <v>111264.56</v>
      </c>
      <c r="K109" s="41">
        <f t="shared" si="18"/>
        <v>0.9516272278420038</v>
      </c>
    </row>
    <row r="110" spans="1:11" s="2" customFormat="1" ht="16.5" customHeight="1">
      <c r="A110" s="29"/>
      <c r="B110" s="29"/>
      <c r="C110" s="31" t="s">
        <v>48</v>
      </c>
      <c r="D110" s="23" t="s">
        <v>49</v>
      </c>
      <c r="E110" s="10">
        <v>11000</v>
      </c>
      <c r="F110" s="10">
        <f t="shared" si="32"/>
        <v>-1740.9099999999999</v>
      </c>
      <c r="G110" s="10">
        <v>9259.09</v>
      </c>
      <c r="H110" s="40">
        <v>9259.09</v>
      </c>
      <c r="I110" s="40">
        <v>0</v>
      </c>
      <c r="J110" s="40">
        <f t="shared" si="33"/>
        <v>9259.09</v>
      </c>
      <c r="K110" s="41">
        <f t="shared" si="18"/>
        <v>1</v>
      </c>
    </row>
    <row r="111" spans="1:11" s="2" customFormat="1" ht="16.5" customHeight="1">
      <c r="A111" s="29"/>
      <c r="B111" s="29"/>
      <c r="C111" s="31" t="s">
        <v>28</v>
      </c>
      <c r="D111" s="23" t="s">
        <v>29</v>
      </c>
      <c r="E111" s="10">
        <v>27383</v>
      </c>
      <c r="F111" s="10">
        <f t="shared" si="32"/>
        <v>-4918.740000000002</v>
      </c>
      <c r="G111" s="10">
        <v>22464.26</v>
      </c>
      <c r="H111" s="40">
        <v>21072.82</v>
      </c>
      <c r="I111" s="40">
        <v>0</v>
      </c>
      <c r="J111" s="40">
        <f t="shared" si="33"/>
        <v>21072.82</v>
      </c>
      <c r="K111" s="41">
        <f t="shared" si="18"/>
        <v>0.9380598337091897</v>
      </c>
    </row>
    <row r="112" spans="1:11" s="2" customFormat="1" ht="16.5" customHeight="1">
      <c r="A112" s="29"/>
      <c r="B112" s="29"/>
      <c r="C112" s="31" t="s">
        <v>30</v>
      </c>
      <c r="D112" s="23" t="s">
        <v>31</v>
      </c>
      <c r="E112" s="10">
        <v>3553</v>
      </c>
      <c r="F112" s="10">
        <f t="shared" si="32"/>
        <v>-707.6700000000001</v>
      </c>
      <c r="G112" s="10">
        <v>2845.33</v>
      </c>
      <c r="H112" s="40">
        <v>2576.93</v>
      </c>
      <c r="I112" s="40">
        <v>0</v>
      </c>
      <c r="J112" s="40">
        <f t="shared" si="33"/>
        <v>2576.93</v>
      </c>
      <c r="K112" s="41">
        <f t="shared" si="18"/>
        <v>0.9056699925843399</v>
      </c>
    </row>
    <row r="113" spans="1:11" s="2" customFormat="1" ht="16.5" customHeight="1">
      <c r="A113" s="29"/>
      <c r="B113" s="29"/>
      <c r="C113" s="31" t="s">
        <v>52</v>
      </c>
      <c r="D113" s="23" t="s">
        <v>53</v>
      </c>
      <c r="E113" s="10">
        <v>2246</v>
      </c>
      <c r="F113" s="10">
        <f t="shared" si="32"/>
        <v>374</v>
      </c>
      <c r="G113" s="10">
        <v>2620</v>
      </c>
      <c r="H113" s="40">
        <v>2620</v>
      </c>
      <c r="I113" s="40">
        <v>0</v>
      </c>
      <c r="J113" s="40">
        <f t="shared" si="33"/>
        <v>2620</v>
      </c>
      <c r="K113" s="41">
        <f t="shared" si="18"/>
        <v>1</v>
      </c>
    </row>
    <row r="114" spans="1:11" s="2" customFormat="1" ht="16.5" customHeight="1">
      <c r="A114" s="29"/>
      <c r="B114" s="30" t="s">
        <v>74</v>
      </c>
      <c r="C114" s="30"/>
      <c r="D114" s="20" t="s">
        <v>75</v>
      </c>
      <c r="E114" s="9">
        <f aca="true" t="shared" si="34" ref="E114:J114">SUM(E115:E118)</f>
        <v>175160</v>
      </c>
      <c r="F114" s="9">
        <f t="shared" si="34"/>
        <v>9216</v>
      </c>
      <c r="G114" s="9">
        <f t="shared" si="34"/>
        <v>184376</v>
      </c>
      <c r="H114" s="9">
        <f t="shared" si="34"/>
        <v>164542.72999999998</v>
      </c>
      <c r="I114" s="9">
        <f t="shared" si="34"/>
        <v>0</v>
      </c>
      <c r="J114" s="9">
        <f t="shared" si="34"/>
        <v>164542.72999999998</v>
      </c>
      <c r="K114" s="44">
        <f t="shared" si="18"/>
        <v>0.8924303054627499</v>
      </c>
    </row>
    <row r="115" spans="1:11" s="2" customFormat="1" ht="16.5" customHeight="1">
      <c r="A115" s="29"/>
      <c r="B115" s="29"/>
      <c r="C115" s="31" t="s">
        <v>76</v>
      </c>
      <c r="D115" s="23" t="s">
        <v>77</v>
      </c>
      <c r="E115" s="10">
        <v>168000</v>
      </c>
      <c r="F115" s="10">
        <f>G115-E115</f>
        <v>0</v>
      </c>
      <c r="G115" s="10">
        <v>168000</v>
      </c>
      <c r="H115" s="40">
        <v>151440</v>
      </c>
      <c r="I115" s="40">
        <v>0</v>
      </c>
      <c r="J115" s="40">
        <f>H115+I115</f>
        <v>151440</v>
      </c>
      <c r="K115" s="41">
        <f t="shared" si="18"/>
        <v>0.9014285714285715</v>
      </c>
    </row>
    <row r="116" spans="1:11" s="2" customFormat="1" ht="16.5" customHeight="1">
      <c r="A116" s="29"/>
      <c r="B116" s="29"/>
      <c r="C116" s="31" t="s">
        <v>8</v>
      </c>
      <c r="D116" s="23" t="s">
        <v>9</v>
      </c>
      <c r="E116" s="10">
        <v>160</v>
      </c>
      <c r="F116" s="10">
        <f>G116-E116</f>
        <v>0</v>
      </c>
      <c r="G116" s="10">
        <v>160</v>
      </c>
      <c r="H116" s="40">
        <v>0</v>
      </c>
      <c r="I116" s="40">
        <v>0</v>
      </c>
      <c r="J116" s="40">
        <f>H116+I116</f>
        <v>0</v>
      </c>
      <c r="K116" s="41">
        <f t="shared" si="18"/>
        <v>0</v>
      </c>
    </row>
    <row r="117" spans="1:11" s="2" customFormat="1" ht="16.5" customHeight="1">
      <c r="A117" s="29"/>
      <c r="B117" s="29"/>
      <c r="C117" s="31" t="s">
        <v>16</v>
      </c>
      <c r="D117" s="23" t="s">
        <v>17</v>
      </c>
      <c r="E117" s="10">
        <v>3500</v>
      </c>
      <c r="F117" s="10">
        <f>G117-E117</f>
        <v>9216</v>
      </c>
      <c r="G117" s="10">
        <v>12716</v>
      </c>
      <c r="H117" s="53">
        <v>9720.87</v>
      </c>
      <c r="I117" s="40">
        <v>0</v>
      </c>
      <c r="J117" s="40">
        <f>H117+I117</f>
        <v>9720.87</v>
      </c>
      <c r="K117" s="65">
        <f t="shared" si="18"/>
        <v>0.7644597357659642</v>
      </c>
    </row>
    <row r="118" spans="1:11" s="2" customFormat="1" ht="16.5" customHeight="1">
      <c r="A118" s="86"/>
      <c r="B118" s="88"/>
      <c r="C118" s="31" t="s">
        <v>80</v>
      </c>
      <c r="D118" s="23" t="s">
        <v>236</v>
      </c>
      <c r="E118" s="10">
        <v>3500</v>
      </c>
      <c r="F118" s="10">
        <f>G118-E118</f>
        <v>0</v>
      </c>
      <c r="G118" s="10">
        <v>3500</v>
      </c>
      <c r="H118" s="40">
        <v>3381.86</v>
      </c>
      <c r="I118" s="40">
        <v>0</v>
      </c>
      <c r="J118" s="40">
        <f>H118+I118</f>
        <v>3381.86</v>
      </c>
      <c r="K118" s="41">
        <f t="shared" si="18"/>
        <v>0.9662457142857144</v>
      </c>
    </row>
    <row r="119" spans="1:11" s="2" customFormat="1" ht="16.5" customHeight="1">
      <c r="A119" s="29"/>
      <c r="B119" s="30" t="s">
        <v>78</v>
      </c>
      <c r="C119" s="30"/>
      <c r="D119" s="20" t="s">
        <v>79</v>
      </c>
      <c r="E119" s="9">
        <f aca="true" t="shared" si="35" ref="E119:J119">SUM(E120:E140)</f>
        <v>2636130</v>
      </c>
      <c r="F119" s="9">
        <f t="shared" si="35"/>
        <v>55476</v>
      </c>
      <c r="G119" s="9">
        <f t="shared" si="35"/>
        <v>2691606</v>
      </c>
      <c r="H119" s="9">
        <f t="shared" si="35"/>
        <v>2444250.5700000003</v>
      </c>
      <c r="I119" s="9">
        <f t="shared" si="35"/>
        <v>0</v>
      </c>
      <c r="J119" s="9">
        <f t="shared" si="35"/>
        <v>2444250.5700000003</v>
      </c>
      <c r="K119" s="44">
        <f t="shared" si="18"/>
        <v>0.9081011745404046</v>
      </c>
    </row>
    <row r="120" spans="1:11" s="2" customFormat="1" ht="16.5" customHeight="1">
      <c r="A120" s="29"/>
      <c r="B120" s="29"/>
      <c r="C120" s="31" t="s">
        <v>46</v>
      </c>
      <c r="D120" s="23" t="s">
        <v>47</v>
      </c>
      <c r="E120" s="10">
        <v>5400</v>
      </c>
      <c r="F120" s="10">
        <f aca="true" t="shared" si="36" ref="F120:F140">G120-E120</f>
        <v>0</v>
      </c>
      <c r="G120" s="10">
        <v>5400</v>
      </c>
      <c r="H120" s="40">
        <v>3758.75</v>
      </c>
      <c r="I120" s="40">
        <v>0</v>
      </c>
      <c r="J120" s="40">
        <f aca="true" t="shared" si="37" ref="J120:J140">H120+I120</f>
        <v>3758.75</v>
      </c>
      <c r="K120" s="41">
        <f t="shared" si="18"/>
        <v>0.6960648148148149</v>
      </c>
    </row>
    <row r="121" spans="1:11" s="2" customFormat="1" ht="16.5" customHeight="1">
      <c r="A121" s="29"/>
      <c r="B121" s="29"/>
      <c r="C121" s="31" t="s">
        <v>26</v>
      </c>
      <c r="D121" s="23" t="s">
        <v>27</v>
      </c>
      <c r="E121" s="10">
        <v>1525000</v>
      </c>
      <c r="F121" s="10">
        <f t="shared" si="36"/>
        <v>-80000</v>
      </c>
      <c r="G121" s="10">
        <v>1445000</v>
      </c>
      <c r="H121" s="40">
        <v>1418471.62</v>
      </c>
      <c r="I121" s="40">
        <v>0</v>
      </c>
      <c r="J121" s="40">
        <f t="shared" si="37"/>
        <v>1418471.62</v>
      </c>
      <c r="K121" s="41">
        <f t="shared" si="18"/>
        <v>0.981641259515571</v>
      </c>
    </row>
    <row r="122" spans="1:11" s="2" customFormat="1" ht="16.5" customHeight="1">
      <c r="A122" s="29"/>
      <c r="B122" s="29"/>
      <c r="C122" s="31" t="s">
        <v>48</v>
      </c>
      <c r="D122" s="23" t="s">
        <v>49</v>
      </c>
      <c r="E122" s="10">
        <v>100000</v>
      </c>
      <c r="F122" s="10">
        <f t="shared" si="36"/>
        <v>-5069</v>
      </c>
      <c r="G122" s="10">
        <v>94931</v>
      </c>
      <c r="H122" s="40">
        <v>94930.57</v>
      </c>
      <c r="I122" s="40">
        <v>0</v>
      </c>
      <c r="J122" s="40">
        <f t="shared" si="37"/>
        <v>94930.57</v>
      </c>
      <c r="K122" s="41">
        <f t="shared" si="18"/>
        <v>0.9999954703942865</v>
      </c>
    </row>
    <row r="123" spans="1:11" s="2" customFormat="1" ht="16.5" customHeight="1">
      <c r="A123" s="29"/>
      <c r="B123" s="29"/>
      <c r="C123" s="31" t="s">
        <v>28</v>
      </c>
      <c r="D123" s="23" t="s">
        <v>29</v>
      </c>
      <c r="E123" s="10">
        <v>274000</v>
      </c>
      <c r="F123" s="10">
        <f t="shared" si="36"/>
        <v>-15000</v>
      </c>
      <c r="G123" s="10">
        <v>259000</v>
      </c>
      <c r="H123" s="40">
        <v>253370.82</v>
      </c>
      <c r="I123" s="40">
        <v>0</v>
      </c>
      <c r="J123" s="40">
        <f t="shared" si="37"/>
        <v>253370.82</v>
      </c>
      <c r="K123" s="41">
        <f t="shared" si="18"/>
        <v>0.9782657142857143</v>
      </c>
    </row>
    <row r="124" spans="1:11" s="2" customFormat="1" ht="16.5" customHeight="1">
      <c r="A124" s="29"/>
      <c r="B124" s="29"/>
      <c r="C124" s="31" t="s">
        <v>30</v>
      </c>
      <c r="D124" s="23" t="s">
        <v>31</v>
      </c>
      <c r="E124" s="10">
        <v>38600</v>
      </c>
      <c r="F124" s="10">
        <f t="shared" si="36"/>
        <v>-10000</v>
      </c>
      <c r="G124" s="10">
        <v>28600</v>
      </c>
      <c r="H124" s="40">
        <v>23306.5</v>
      </c>
      <c r="I124" s="40">
        <v>0</v>
      </c>
      <c r="J124" s="40">
        <f t="shared" si="37"/>
        <v>23306.5</v>
      </c>
      <c r="K124" s="41">
        <f t="shared" si="18"/>
        <v>0.8149125874125874</v>
      </c>
    </row>
    <row r="125" spans="1:11" s="2" customFormat="1" ht="16.5" customHeight="1">
      <c r="A125" s="29"/>
      <c r="B125" s="29"/>
      <c r="C125" s="31" t="s">
        <v>32</v>
      </c>
      <c r="D125" s="23" t="s">
        <v>33</v>
      </c>
      <c r="E125" s="10">
        <v>0</v>
      </c>
      <c r="F125" s="10">
        <f t="shared" si="36"/>
        <v>40000</v>
      </c>
      <c r="G125" s="10">
        <v>40000</v>
      </c>
      <c r="H125" s="40">
        <v>11055</v>
      </c>
      <c r="I125" s="40">
        <v>0</v>
      </c>
      <c r="J125" s="40">
        <f t="shared" si="37"/>
        <v>11055</v>
      </c>
      <c r="K125" s="41">
        <f t="shared" si="18"/>
        <v>0.276375</v>
      </c>
    </row>
    <row r="126" spans="1:11" s="2" customFormat="1" ht="16.5" customHeight="1">
      <c r="A126" s="29"/>
      <c r="B126" s="29"/>
      <c r="C126" s="31" t="s">
        <v>8</v>
      </c>
      <c r="D126" s="23" t="s">
        <v>9</v>
      </c>
      <c r="E126" s="10">
        <v>140000</v>
      </c>
      <c r="F126" s="10">
        <f t="shared" si="36"/>
        <v>55350</v>
      </c>
      <c r="G126" s="10">
        <v>195350</v>
      </c>
      <c r="H126" s="40">
        <v>139485.64</v>
      </c>
      <c r="I126" s="40">
        <v>0</v>
      </c>
      <c r="J126" s="40">
        <f t="shared" si="37"/>
        <v>139485.64</v>
      </c>
      <c r="K126" s="41">
        <f t="shared" si="18"/>
        <v>0.7140293831584337</v>
      </c>
    </row>
    <row r="127" spans="1:11" s="2" customFormat="1" ht="16.5" customHeight="1">
      <c r="A127" s="29"/>
      <c r="B127" s="29"/>
      <c r="C127" s="31" t="s">
        <v>10</v>
      </c>
      <c r="D127" s="23" t="s">
        <v>11</v>
      </c>
      <c r="E127" s="10">
        <v>90000</v>
      </c>
      <c r="F127" s="10">
        <f t="shared" si="36"/>
        <v>-20000</v>
      </c>
      <c r="G127" s="10">
        <v>70000</v>
      </c>
      <c r="H127" s="40">
        <v>47379.94</v>
      </c>
      <c r="I127" s="40">
        <v>0</v>
      </c>
      <c r="J127" s="40">
        <f t="shared" si="37"/>
        <v>47379.94</v>
      </c>
      <c r="K127" s="41">
        <f t="shared" si="18"/>
        <v>0.6768562857142858</v>
      </c>
    </row>
    <row r="128" spans="1:11" s="2" customFormat="1" ht="16.5" customHeight="1">
      <c r="A128" s="29"/>
      <c r="B128" s="29"/>
      <c r="C128" s="31" t="s">
        <v>14</v>
      </c>
      <c r="D128" s="23" t="s">
        <v>15</v>
      </c>
      <c r="E128" s="10">
        <v>30000</v>
      </c>
      <c r="F128" s="10">
        <f t="shared" si="36"/>
        <v>-10000</v>
      </c>
      <c r="G128" s="10">
        <v>20000</v>
      </c>
      <c r="H128" s="40">
        <v>18303.4</v>
      </c>
      <c r="I128" s="40">
        <v>0</v>
      </c>
      <c r="J128" s="40">
        <f t="shared" si="37"/>
        <v>18303.4</v>
      </c>
      <c r="K128" s="41">
        <f t="shared" si="18"/>
        <v>0.91517</v>
      </c>
    </row>
    <row r="129" spans="1:11" s="2" customFormat="1" ht="16.5" customHeight="1">
      <c r="A129" s="29"/>
      <c r="B129" s="29"/>
      <c r="C129" s="31" t="s">
        <v>50</v>
      </c>
      <c r="D129" s="23" t="s">
        <v>51</v>
      </c>
      <c r="E129" s="10">
        <v>1500</v>
      </c>
      <c r="F129" s="10">
        <f t="shared" si="36"/>
        <v>0</v>
      </c>
      <c r="G129" s="10">
        <v>1500</v>
      </c>
      <c r="H129" s="40">
        <v>638</v>
      </c>
      <c r="I129" s="40">
        <v>0</v>
      </c>
      <c r="J129" s="40">
        <f t="shared" si="37"/>
        <v>638</v>
      </c>
      <c r="K129" s="41">
        <f aca="true" t="shared" si="38" ref="K129:K184">J129/G129</f>
        <v>0.42533333333333334</v>
      </c>
    </row>
    <row r="130" spans="1:11" s="2" customFormat="1" ht="16.5" customHeight="1">
      <c r="A130" s="86"/>
      <c r="B130" s="86"/>
      <c r="C130" s="22" t="s">
        <v>16</v>
      </c>
      <c r="D130" s="23" t="s">
        <v>17</v>
      </c>
      <c r="E130" s="10">
        <v>250000</v>
      </c>
      <c r="F130" s="10">
        <f t="shared" si="36"/>
        <v>76735</v>
      </c>
      <c r="G130" s="10">
        <v>326735</v>
      </c>
      <c r="H130" s="40">
        <v>262834.52</v>
      </c>
      <c r="I130" s="40">
        <v>0</v>
      </c>
      <c r="J130" s="40">
        <f t="shared" si="37"/>
        <v>262834.52</v>
      </c>
      <c r="K130" s="41">
        <f t="shared" si="38"/>
        <v>0.8044271963517836</v>
      </c>
    </row>
    <row r="131" spans="1:11" s="2" customFormat="1" ht="16.5" customHeight="1">
      <c r="A131" s="29"/>
      <c r="B131" s="29"/>
      <c r="C131" s="31" t="s">
        <v>80</v>
      </c>
      <c r="D131" s="23" t="s">
        <v>236</v>
      </c>
      <c r="E131" s="10">
        <v>15000</v>
      </c>
      <c r="F131" s="10">
        <f t="shared" si="36"/>
        <v>15000</v>
      </c>
      <c r="G131" s="10">
        <v>30000</v>
      </c>
      <c r="H131" s="40">
        <v>24588.05</v>
      </c>
      <c r="I131" s="40">
        <v>0</v>
      </c>
      <c r="J131" s="40">
        <f t="shared" si="37"/>
        <v>24588.05</v>
      </c>
      <c r="K131" s="41">
        <f t="shared" si="38"/>
        <v>0.8196016666666667</v>
      </c>
    </row>
    <row r="132" spans="1:11" s="2" customFormat="1" ht="12.75">
      <c r="A132" s="29"/>
      <c r="B132" s="29"/>
      <c r="C132" s="31" t="s">
        <v>135</v>
      </c>
      <c r="D132" s="23" t="s">
        <v>136</v>
      </c>
      <c r="E132" s="10">
        <v>7000</v>
      </c>
      <c r="F132" s="10">
        <f>G132-E132</f>
        <v>0</v>
      </c>
      <c r="G132" s="10">
        <v>7000</v>
      </c>
      <c r="H132" s="40">
        <v>0</v>
      </c>
      <c r="I132" s="40">
        <v>0</v>
      </c>
      <c r="J132" s="40">
        <f>H132+I132</f>
        <v>0</v>
      </c>
      <c r="K132" s="41">
        <f>J132/G132</f>
        <v>0</v>
      </c>
    </row>
    <row r="133" spans="1:11" s="2" customFormat="1" ht="16.5" customHeight="1">
      <c r="A133" s="29"/>
      <c r="B133" s="29"/>
      <c r="C133" s="31" t="s">
        <v>81</v>
      </c>
      <c r="D133" s="23" t="s">
        <v>82</v>
      </c>
      <c r="E133" s="10">
        <v>12500</v>
      </c>
      <c r="F133" s="10">
        <f t="shared" si="36"/>
        <v>0</v>
      </c>
      <c r="G133" s="10">
        <v>12500</v>
      </c>
      <c r="H133" s="40">
        <v>8232.79</v>
      </c>
      <c r="I133" s="40">
        <v>0</v>
      </c>
      <c r="J133" s="40">
        <f t="shared" si="37"/>
        <v>8232.79</v>
      </c>
      <c r="K133" s="41">
        <f t="shared" si="38"/>
        <v>0.6586232000000001</v>
      </c>
    </row>
    <row r="134" spans="1:11" s="2" customFormat="1" ht="16.5" customHeight="1">
      <c r="A134" s="29"/>
      <c r="B134" s="29"/>
      <c r="C134" s="31" t="s">
        <v>34</v>
      </c>
      <c r="D134" s="23" t="s">
        <v>35</v>
      </c>
      <c r="E134" s="10">
        <v>5000</v>
      </c>
      <c r="F134" s="10">
        <f t="shared" si="36"/>
        <v>1000</v>
      </c>
      <c r="G134" s="10">
        <v>6000</v>
      </c>
      <c r="H134" s="40">
        <v>5754.29</v>
      </c>
      <c r="I134" s="40">
        <v>0</v>
      </c>
      <c r="J134" s="40">
        <f t="shared" si="37"/>
        <v>5754.29</v>
      </c>
      <c r="K134" s="41">
        <f t="shared" si="38"/>
        <v>0.9590483333333333</v>
      </c>
    </row>
    <row r="135" spans="1:11" s="2" customFormat="1" ht="16.5" customHeight="1">
      <c r="A135" s="29"/>
      <c r="B135" s="29"/>
      <c r="C135" s="31" t="s">
        <v>52</v>
      </c>
      <c r="D135" s="23" t="s">
        <v>53</v>
      </c>
      <c r="E135" s="10">
        <v>27630</v>
      </c>
      <c r="F135" s="10">
        <f t="shared" si="36"/>
        <v>7010</v>
      </c>
      <c r="G135" s="10">
        <v>34640</v>
      </c>
      <c r="H135" s="40">
        <v>34640</v>
      </c>
      <c r="I135" s="40">
        <v>0</v>
      </c>
      <c r="J135" s="40">
        <f t="shared" si="37"/>
        <v>34640</v>
      </c>
      <c r="K135" s="41">
        <f t="shared" si="38"/>
        <v>1</v>
      </c>
    </row>
    <row r="136" spans="1:11" s="2" customFormat="1" ht="15.75" customHeight="1">
      <c r="A136" s="73"/>
      <c r="B136" s="73"/>
      <c r="C136" s="74" t="s">
        <v>211</v>
      </c>
      <c r="D136" s="77" t="s">
        <v>213</v>
      </c>
      <c r="E136" s="109">
        <v>0</v>
      </c>
      <c r="F136" s="75">
        <f t="shared" si="36"/>
        <v>100450</v>
      </c>
      <c r="G136" s="109">
        <v>100450</v>
      </c>
      <c r="H136" s="40">
        <v>90446.25</v>
      </c>
      <c r="I136" s="78">
        <v>0</v>
      </c>
      <c r="J136" s="78">
        <f t="shared" si="37"/>
        <v>90446.25</v>
      </c>
      <c r="K136" s="76">
        <f t="shared" si="38"/>
        <v>0.9004106520657044</v>
      </c>
    </row>
    <row r="137" spans="1:11" s="2" customFormat="1" ht="24" customHeight="1">
      <c r="A137" s="73"/>
      <c r="B137" s="29"/>
      <c r="C137" s="31" t="s">
        <v>329</v>
      </c>
      <c r="D137" s="23" t="s">
        <v>330</v>
      </c>
      <c r="E137" s="11">
        <v>1000</v>
      </c>
      <c r="F137" s="10">
        <f>G137-E137</f>
        <v>0</v>
      </c>
      <c r="G137" s="11">
        <v>1000</v>
      </c>
      <c r="H137" s="40">
        <v>0</v>
      </c>
      <c r="I137" s="40">
        <v>0</v>
      </c>
      <c r="J137" s="40">
        <f>H137+I137</f>
        <v>0</v>
      </c>
      <c r="K137" s="41">
        <f>J137/G137</f>
        <v>0</v>
      </c>
    </row>
    <row r="138" spans="1:11" s="2" customFormat="1" ht="16.5" customHeight="1">
      <c r="A138" s="73"/>
      <c r="B138" s="29"/>
      <c r="C138" s="31" t="s">
        <v>101</v>
      </c>
      <c r="D138" s="23" t="s">
        <v>102</v>
      </c>
      <c r="E138" s="10">
        <v>3500</v>
      </c>
      <c r="F138" s="10">
        <f>G138-E138</f>
        <v>0</v>
      </c>
      <c r="G138" s="10">
        <v>3500</v>
      </c>
      <c r="H138" s="40">
        <v>953.62</v>
      </c>
      <c r="I138" s="40">
        <v>0</v>
      </c>
      <c r="J138" s="40">
        <f>H138+I138</f>
        <v>953.62</v>
      </c>
      <c r="K138" s="41">
        <f>J138/G138</f>
        <v>0.2724628571428571</v>
      </c>
    </row>
    <row r="139" spans="1:11" s="2" customFormat="1" ht="24">
      <c r="A139" s="73"/>
      <c r="B139" s="29"/>
      <c r="C139" s="31" t="s">
        <v>83</v>
      </c>
      <c r="D139" s="23" t="s">
        <v>84</v>
      </c>
      <c r="E139" s="10">
        <v>10000</v>
      </c>
      <c r="F139" s="10">
        <f t="shared" si="36"/>
        <v>0</v>
      </c>
      <c r="G139" s="10">
        <v>10000</v>
      </c>
      <c r="H139" s="40">
        <v>6100.81</v>
      </c>
      <c r="I139" s="40">
        <v>0</v>
      </c>
      <c r="J139" s="40">
        <f t="shared" si="37"/>
        <v>6100.81</v>
      </c>
      <c r="K139" s="41">
        <f t="shared" si="38"/>
        <v>0.6100810000000001</v>
      </c>
    </row>
    <row r="140" spans="1:11" s="2" customFormat="1" ht="17.25" customHeight="1">
      <c r="A140" s="73"/>
      <c r="B140" s="32"/>
      <c r="C140" s="31" t="s">
        <v>54</v>
      </c>
      <c r="D140" s="23" t="s">
        <v>55</v>
      </c>
      <c r="E140" s="10">
        <v>100000</v>
      </c>
      <c r="F140" s="10">
        <f t="shared" si="36"/>
        <v>-100000</v>
      </c>
      <c r="G140" s="10">
        <v>0</v>
      </c>
      <c r="H140" s="40">
        <v>0</v>
      </c>
      <c r="I140" s="40">
        <v>0</v>
      </c>
      <c r="J140" s="40">
        <f t="shared" si="37"/>
        <v>0</v>
      </c>
      <c r="K140" s="41"/>
    </row>
    <row r="141" spans="1:11" s="2" customFormat="1" ht="16.5" customHeight="1">
      <c r="A141" s="73"/>
      <c r="B141" s="30" t="s">
        <v>364</v>
      </c>
      <c r="C141" s="30"/>
      <c r="D141" s="20" t="s">
        <v>365</v>
      </c>
      <c r="E141" s="9">
        <f aca="true" t="shared" si="39" ref="E141:J141">SUM(E142:E143)</f>
        <v>0</v>
      </c>
      <c r="F141" s="9">
        <f t="shared" si="39"/>
        <v>27324</v>
      </c>
      <c r="G141" s="9">
        <f t="shared" si="39"/>
        <v>27324</v>
      </c>
      <c r="H141" s="9">
        <f t="shared" si="39"/>
        <v>21280.3</v>
      </c>
      <c r="I141" s="9">
        <f t="shared" si="39"/>
        <v>0</v>
      </c>
      <c r="J141" s="9">
        <f t="shared" si="39"/>
        <v>21280.3</v>
      </c>
      <c r="K141" s="44">
        <f>J141/G141</f>
        <v>0.7788134972917581</v>
      </c>
    </row>
    <row r="142" spans="1:11" s="2" customFormat="1" ht="16.5" customHeight="1">
      <c r="A142" s="73"/>
      <c r="B142" s="29"/>
      <c r="C142" s="31" t="s">
        <v>26</v>
      </c>
      <c r="D142" s="23" t="s">
        <v>27</v>
      </c>
      <c r="E142" s="10">
        <v>0</v>
      </c>
      <c r="F142" s="10">
        <f>G142-E142</f>
        <v>26339</v>
      </c>
      <c r="G142" s="10">
        <v>26339</v>
      </c>
      <c r="H142" s="40">
        <v>20339</v>
      </c>
      <c r="I142" s="40">
        <v>0</v>
      </c>
      <c r="J142" s="40">
        <f>H142+I142</f>
        <v>20339</v>
      </c>
      <c r="K142" s="41">
        <f>J142/G142</f>
        <v>0.7722009187896276</v>
      </c>
    </row>
    <row r="143" spans="1:11" s="2" customFormat="1" ht="16.5" customHeight="1">
      <c r="A143" s="73"/>
      <c r="B143" s="29"/>
      <c r="C143" s="31" t="s">
        <v>8</v>
      </c>
      <c r="D143" s="23" t="s">
        <v>9</v>
      </c>
      <c r="E143" s="10">
        <v>0</v>
      </c>
      <c r="F143" s="10">
        <f>G143-E143</f>
        <v>985</v>
      </c>
      <c r="G143" s="10">
        <v>985</v>
      </c>
      <c r="H143" s="40">
        <v>941.3</v>
      </c>
      <c r="I143" s="40">
        <v>0</v>
      </c>
      <c r="J143" s="40">
        <f>H143+I143</f>
        <v>941.3</v>
      </c>
      <c r="K143" s="41">
        <f>J143/G143</f>
        <v>0.9556345177664974</v>
      </c>
    </row>
    <row r="144" spans="1:11" s="2" customFormat="1" ht="16.5" customHeight="1">
      <c r="A144" s="89"/>
      <c r="B144" s="93" t="s">
        <v>85</v>
      </c>
      <c r="C144" s="30"/>
      <c r="D144" s="20" t="s">
        <v>86</v>
      </c>
      <c r="E144" s="9">
        <f aca="true" t="shared" si="40" ref="E144:J144">SUM(E145:E149)</f>
        <v>100000</v>
      </c>
      <c r="F144" s="9">
        <f t="shared" si="40"/>
        <v>-10000</v>
      </c>
      <c r="G144" s="9">
        <f t="shared" si="40"/>
        <v>90000</v>
      </c>
      <c r="H144" s="9">
        <f t="shared" si="40"/>
        <v>49676.87</v>
      </c>
      <c r="I144" s="9">
        <f t="shared" si="40"/>
        <v>0</v>
      </c>
      <c r="J144" s="9">
        <f t="shared" si="40"/>
        <v>49676.87</v>
      </c>
      <c r="K144" s="44">
        <f t="shared" si="38"/>
        <v>0.5519652222222222</v>
      </c>
    </row>
    <row r="145" spans="1:11" s="2" customFormat="1" ht="16.5" customHeight="1">
      <c r="A145" s="127"/>
      <c r="B145" s="122"/>
      <c r="C145" s="31" t="s">
        <v>28</v>
      </c>
      <c r="D145" s="23" t="s">
        <v>29</v>
      </c>
      <c r="E145" s="10">
        <v>279</v>
      </c>
      <c r="F145" s="10">
        <f>G145-E145</f>
        <v>0</v>
      </c>
      <c r="G145" s="10">
        <v>279</v>
      </c>
      <c r="H145" s="40">
        <v>0</v>
      </c>
      <c r="I145" s="40">
        <v>0</v>
      </c>
      <c r="J145" s="40">
        <f>H145+I145</f>
        <v>0</v>
      </c>
      <c r="K145" s="41">
        <f t="shared" si="38"/>
        <v>0</v>
      </c>
    </row>
    <row r="146" spans="1:11" s="2" customFormat="1" ht="16.5" customHeight="1">
      <c r="A146" s="73"/>
      <c r="B146" s="29"/>
      <c r="C146" s="31" t="s">
        <v>30</v>
      </c>
      <c r="D146" s="23" t="s">
        <v>31</v>
      </c>
      <c r="E146" s="10">
        <v>40</v>
      </c>
      <c r="F146" s="10">
        <f>G146-E146</f>
        <v>0</v>
      </c>
      <c r="G146" s="10">
        <v>40</v>
      </c>
      <c r="H146" s="40">
        <v>0</v>
      </c>
      <c r="I146" s="40">
        <v>0</v>
      </c>
      <c r="J146" s="40">
        <f>H146+I146</f>
        <v>0</v>
      </c>
      <c r="K146" s="41">
        <f t="shared" si="38"/>
        <v>0</v>
      </c>
    </row>
    <row r="147" spans="1:11" s="2" customFormat="1" ht="16.5" customHeight="1">
      <c r="A147" s="73"/>
      <c r="B147" s="29"/>
      <c r="C147" s="31" t="s">
        <v>32</v>
      </c>
      <c r="D147" s="23" t="s">
        <v>33</v>
      </c>
      <c r="E147" s="10">
        <v>1600</v>
      </c>
      <c r="F147" s="10">
        <f>G147-E147</f>
        <v>0</v>
      </c>
      <c r="G147" s="10">
        <v>1600</v>
      </c>
      <c r="H147" s="40">
        <v>710</v>
      </c>
      <c r="I147" s="40">
        <v>0</v>
      </c>
      <c r="J147" s="40">
        <f>H147+I147</f>
        <v>710</v>
      </c>
      <c r="K147" s="41">
        <f t="shared" si="38"/>
        <v>0.44375</v>
      </c>
    </row>
    <row r="148" spans="1:11" s="2" customFormat="1" ht="16.5" customHeight="1">
      <c r="A148" s="29"/>
      <c r="B148" s="29"/>
      <c r="C148" s="31" t="s">
        <v>8</v>
      </c>
      <c r="D148" s="23" t="s">
        <v>9</v>
      </c>
      <c r="E148" s="10">
        <v>18081</v>
      </c>
      <c r="F148" s="10">
        <f>G148-E148</f>
        <v>-10000</v>
      </c>
      <c r="G148" s="10">
        <v>8081</v>
      </c>
      <c r="H148" s="40">
        <v>0</v>
      </c>
      <c r="I148" s="40">
        <v>0</v>
      </c>
      <c r="J148" s="40">
        <f>H148+I148</f>
        <v>0</v>
      </c>
      <c r="K148" s="41">
        <f t="shared" si="38"/>
        <v>0</v>
      </c>
    </row>
    <row r="149" spans="1:11" s="2" customFormat="1" ht="16.5" customHeight="1">
      <c r="A149" s="29"/>
      <c r="B149" s="89"/>
      <c r="C149" s="31" t="s">
        <v>16</v>
      </c>
      <c r="D149" s="23" t="s">
        <v>17</v>
      </c>
      <c r="E149" s="10">
        <v>80000</v>
      </c>
      <c r="F149" s="10">
        <f>G149-E149</f>
        <v>0</v>
      </c>
      <c r="G149" s="10">
        <v>80000</v>
      </c>
      <c r="H149" s="40">
        <v>48966.87</v>
      </c>
      <c r="I149" s="40">
        <v>0</v>
      </c>
      <c r="J149" s="40">
        <f>H149+I149</f>
        <v>48966.87</v>
      </c>
      <c r="K149" s="41">
        <f t="shared" si="38"/>
        <v>0.612085875</v>
      </c>
    </row>
    <row r="150" spans="1:11" s="2" customFormat="1" ht="18.75" customHeight="1">
      <c r="A150" s="29"/>
      <c r="B150" s="90" t="s">
        <v>88</v>
      </c>
      <c r="C150" s="30"/>
      <c r="D150" s="20" t="s">
        <v>25</v>
      </c>
      <c r="E150" s="9">
        <f aca="true" t="shared" si="41" ref="E150:J150">SUM(E151:E166)</f>
        <v>341129</v>
      </c>
      <c r="F150" s="9">
        <f t="shared" si="41"/>
        <v>8650</v>
      </c>
      <c r="G150" s="9">
        <f t="shared" si="41"/>
        <v>349779</v>
      </c>
      <c r="H150" s="51">
        <f t="shared" si="41"/>
        <v>297751.5</v>
      </c>
      <c r="I150" s="51">
        <f t="shared" si="41"/>
        <v>0</v>
      </c>
      <c r="J150" s="51">
        <f t="shared" si="41"/>
        <v>297751.5</v>
      </c>
      <c r="K150" s="44">
        <f t="shared" si="38"/>
        <v>0.8512560788383522</v>
      </c>
    </row>
    <row r="151" spans="1:11" s="2" customFormat="1" ht="16.5" customHeight="1">
      <c r="A151" s="29"/>
      <c r="B151" s="29"/>
      <c r="C151" s="31" t="s">
        <v>46</v>
      </c>
      <c r="D151" s="23" t="s">
        <v>47</v>
      </c>
      <c r="E151" s="10">
        <v>1000</v>
      </c>
      <c r="F151" s="10">
        <f aca="true" t="shared" si="42" ref="F151:F166">G151-E151</f>
        <v>200</v>
      </c>
      <c r="G151" s="10">
        <v>1200</v>
      </c>
      <c r="H151" s="40">
        <v>1132.08</v>
      </c>
      <c r="I151" s="40">
        <v>0</v>
      </c>
      <c r="J151" s="40">
        <f aca="true" t="shared" si="43" ref="J151:J166">H151+I151</f>
        <v>1132.08</v>
      </c>
      <c r="K151" s="41">
        <f t="shared" si="38"/>
        <v>0.9433999999999999</v>
      </c>
    </row>
    <row r="152" spans="1:11" s="2" customFormat="1" ht="16.5" customHeight="1">
      <c r="A152" s="29"/>
      <c r="B152" s="29"/>
      <c r="C152" s="31" t="s">
        <v>76</v>
      </c>
      <c r="D152" s="23" t="s">
        <v>77</v>
      </c>
      <c r="E152" s="10">
        <v>120000</v>
      </c>
      <c r="F152" s="10">
        <f t="shared" si="42"/>
        <v>0</v>
      </c>
      <c r="G152" s="10">
        <v>120000</v>
      </c>
      <c r="H152" s="40">
        <v>105400</v>
      </c>
      <c r="I152" s="40">
        <v>0</v>
      </c>
      <c r="J152" s="40">
        <f t="shared" si="43"/>
        <v>105400</v>
      </c>
      <c r="K152" s="41">
        <f t="shared" si="38"/>
        <v>0.8783333333333333</v>
      </c>
    </row>
    <row r="153" spans="1:11" s="2" customFormat="1" ht="16.5" customHeight="1">
      <c r="A153" s="29"/>
      <c r="B153" s="29"/>
      <c r="C153" s="31" t="s">
        <v>26</v>
      </c>
      <c r="D153" s="23" t="s">
        <v>27</v>
      </c>
      <c r="E153" s="10">
        <v>111000</v>
      </c>
      <c r="F153" s="10">
        <f t="shared" si="42"/>
        <v>0</v>
      </c>
      <c r="G153" s="10">
        <v>111000</v>
      </c>
      <c r="H153" s="40">
        <v>105041.88</v>
      </c>
      <c r="I153" s="40">
        <v>0</v>
      </c>
      <c r="J153" s="40">
        <f t="shared" si="43"/>
        <v>105041.88</v>
      </c>
      <c r="K153" s="41">
        <f t="shared" si="38"/>
        <v>0.9463232432432432</v>
      </c>
    </row>
    <row r="154" spans="1:11" s="2" customFormat="1" ht="16.5" customHeight="1">
      <c r="A154" s="29"/>
      <c r="B154" s="29"/>
      <c r="C154" s="31" t="s">
        <v>48</v>
      </c>
      <c r="D154" s="23" t="s">
        <v>49</v>
      </c>
      <c r="E154" s="10">
        <v>9000</v>
      </c>
      <c r="F154" s="10">
        <f t="shared" si="42"/>
        <v>-2777</v>
      </c>
      <c r="G154" s="10">
        <v>6223</v>
      </c>
      <c r="H154" s="40">
        <v>6222.95</v>
      </c>
      <c r="I154" s="40">
        <v>0</v>
      </c>
      <c r="J154" s="40">
        <f t="shared" si="43"/>
        <v>6222.95</v>
      </c>
      <c r="K154" s="41">
        <f t="shared" si="38"/>
        <v>0.999991965290053</v>
      </c>
    </row>
    <row r="155" spans="1:11" s="2" customFormat="1" ht="16.5" customHeight="1">
      <c r="A155" s="29"/>
      <c r="B155" s="29"/>
      <c r="C155" s="31" t="s">
        <v>99</v>
      </c>
      <c r="D155" s="23" t="s">
        <v>100</v>
      </c>
      <c r="E155" s="10">
        <v>12000</v>
      </c>
      <c r="F155" s="10">
        <f t="shared" si="42"/>
        <v>0</v>
      </c>
      <c r="G155" s="10">
        <v>12000</v>
      </c>
      <c r="H155" s="40">
        <v>5125</v>
      </c>
      <c r="I155" s="40">
        <v>0</v>
      </c>
      <c r="J155" s="40">
        <f t="shared" si="43"/>
        <v>5125</v>
      </c>
      <c r="K155" s="41">
        <f t="shared" si="38"/>
        <v>0.4270833333333333</v>
      </c>
    </row>
    <row r="156" spans="1:11" s="2" customFormat="1" ht="16.5" customHeight="1">
      <c r="A156" s="29"/>
      <c r="B156" s="29"/>
      <c r="C156" s="31" t="s">
        <v>28</v>
      </c>
      <c r="D156" s="23" t="s">
        <v>29</v>
      </c>
      <c r="E156" s="10">
        <v>20655</v>
      </c>
      <c r="F156" s="10">
        <f t="shared" si="42"/>
        <v>0</v>
      </c>
      <c r="G156" s="10">
        <v>20655</v>
      </c>
      <c r="H156" s="40">
        <v>16266.82</v>
      </c>
      <c r="I156" s="40">
        <v>0</v>
      </c>
      <c r="J156" s="40">
        <f t="shared" si="43"/>
        <v>16266.82</v>
      </c>
      <c r="K156" s="41">
        <f t="shared" si="38"/>
        <v>0.7875487775357056</v>
      </c>
    </row>
    <row r="157" spans="1:11" s="2" customFormat="1" ht="16.5" customHeight="1">
      <c r="A157" s="29"/>
      <c r="B157" s="29"/>
      <c r="C157" s="31" t="s">
        <v>30</v>
      </c>
      <c r="D157" s="23" t="s">
        <v>31</v>
      </c>
      <c r="E157" s="10">
        <v>2917</v>
      </c>
      <c r="F157" s="10">
        <f t="shared" si="42"/>
        <v>-2000</v>
      </c>
      <c r="G157" s="10">
        <v>917</v>
      </c>
      <c r="H157" s="40">
        <v>97.14</v>
      </c>
      <c r="I157" s="40">
        <v>0</v>
      </c>
      <c r="J157" s="40">
        <f t="shared" si="43"/>
        <v>97.14</v>
      </c>
      <c r="K157" s="41">
        <f t="shared" si="38"/>
        <v>0.10593238822246456</v>
      </c>
    </row>
    <row r="158" spans="1:11" s="2" customFormat="1" ht="16.5" customHeight="1">
      <c r="A158" s="29"/>
      <c r="B158" s="29"/>
      <c r="C158" s="31" t="s">
        <v>32</v>
      </c>
      <c r="D158" s="23" t="s">
        <v>33</v>
      </c>
      <c r="E158" s="10">
        <v>15000</v>
      </c>
      <c r="F158" s="10">
        <f t="shared" si="42"/>
        <v>5500</v>
      </c>
      <c r="G158" s="10">
        <v>20500</v>
      </c>
      <c r="H158" s="40">
        <v>19240.5</v>
      </c>
      <c r="I158" s="40">
        <v>0</v>
      </c>
      <c r="J158" s="40">
        <f t="shared" si="43"/>
        <v>19240.5</v>
      </c>
      <c r="K158" s="41">
        <f t="shared" si="38"/>
        <v>0.938560975609756</v>
      </c>
    </row>
    <row r="159" spans="1:11" s="2" customFormat="1" ht="16.5" customHeight="1">
      <c r="A159" s="29"/>
      <c r="B159" s="29"/>
      <c r="C159" s="31" t="s">
        <v>8</v>
      </c>
      <c r="D159" s="23" t="s">
        <v>9</v>
      </c>
      <c r="E159" s="10">
        <v>8000</v>
      </c>
      <c r="F159" s="10">
        <f t="shared" si="42"/>
        <v>549</v>
      </c>
      <c r="G159" s="10">
        <v>8549</v>
      </c>
      <c r="H159" s="40">
        <v>0</v>
      </c>
      <c r="I159" s="40">
        <v>0</v>
      </c>
      <c r="J159" s="40">
        <f t="shared" si="43"/>
        <v>0</v>
      </c>
      <c r="K159" s="41">
        <f t="shared" si="38"/>
        <v>0</v>
      </c>
    </row>
    <row r="160" spans="1:11" s="2" customFormat="1" ht="16.5" customHeight="1">
      <c r="A160" s="29"/>
      <c r="B160" s="29"/>
      <c r="C160" s="31" t="s">
        <v>14</v>
      </c>
      <c r="D160" s="23" t="s">
        <v>15</v>
      </c>
      <c r="E160" s="11">
        <v>2000</v>
      </c>
      <c r="F160" s="10">
        <f t="shared" si="42"/>
        <v>-278</v>
      </c>
      <c r="G160" s="11">
        <v>1722</v>
      </c>
      <c r="H160" s="40">
        <v>0</v>
      </c>
      <c r="I160" s="40">
        <v>0</v>
      </c>
      <c r="J160" s="40">
        <f t="shared" si="43"/>
        <v>0</v>
      </c>
      <c r="K160" s="41">
        <f t="shared" si="38"/>
        <v>0</v>
      </c>
    </row>
    <row r="161" spans="1:11" s="2" customFormat="1" ht="16.5" customHeight="1">
      <c r="A161" s="29"/>
      <c r="B161" s="29"/>
      <c r="C161" s="31" t="s">
        <v>50</v>
      </c>
      <c r="D161" s="23" t="s">
        <v>51</v>
      </c>
      <c r="E161" s="10">
        <v>800</v>
      </c>
      <c r="F161" s="10">
        <f t="shared" si="42"/>
        <v>0</v>
      </c>
      <c r="G161" s="10">
        <v>800</v>
      </c>
      <c r="H161" s="40">
        <v>500</v>
      </c>
      <c r="I161" s="40">
        <v>0</v>
      </c>
      <c r="J161" s="40">
        <f t="shared" si="43"/>
        <v>500</v>
      </c>
      <c r="K161" s="41">
        <f t="shared" si="38"/>
        <v>0.625</v>
      </c>
    </row>
    <row r="162" spans="1:11" s="2" customFormat="1" ht="16.5" customHeight="1">
      <c r="A162" s="29"/>
      <c r="B162" s="29"/>
      <c r="C162" s="31" t="s">
        <v>16</v>
      </c>
      <c r="D162" s="23" t="s">
        <v>17</v>
      </c>
      <c r="E162" s="10">
        <v>3000</v>
      </c>
      <c r="F162" s="10">
        <f t="shared" si="42"/>
        <v>-200</v>
      </c>
      <c r="G162" s="10">
        <v>2800</v>
      </c>
      <c r="H162" s="40">
        <v>42.96</v>
      </c>
      <c r="I162" s="40">
        <v>0</v>
      </c>
      <c r="J162" s="40">
        <f t="shared" si="43"/>
        <v>42.96</v>
      </c>
      <c r="K162" s="41">
        <f t="shared" si="38"/>
        <v>0.015342857142857142</v>
      </c>
    </row>
    <row r="163" spans="1:11" s="2" customFormat="1" ht="16.5" customHeight="1">
      <c r="A163" s="29"/>
      <c r="B163" s="29"/>
      <c r="C163" s="31" t="s">
        <v>81</v>
      </c>
      <c r="D163" s="23" t="s">
        <v>82</v>
      </c>
      <c r="E163" s="10">
        <v>500</v>
      </c>
      <c r="F163" s="10">
        <f t="shared" si="42"/>
        <v>0</v>
      </c>
      <c r="G163" s="10">
        <v>500</v>
      </c>
      <c r="H163" s="40">
        <v>0</v>
      </c>
      <c r="I163" s="40">
        <v>0</v>
      </c>
      <c r="J163" s="40">
        <f t="shared" si="43"/>
        <v>0</v>
      </c>
      <c r="K163" s="41">
        <f t="shared" si="38"/>
        <v>0</v>
      </c>
    </row>
    <row r="164" spans="1:11" s="2" customFormat="1" ht="16.5" customHeight="1">
      <c r="A164" s="29"/>
      <c r="B164" s="29"/>
      <c r="C164" s="31" t="s">
        <v>34</v>
      </c>
      <c r="D164" s="23" t="s">
        <v>35</v>
      </c>
      <c r="E164" s="10">
        <v>30000</v>
      </c>
      <c r="F164" s="10">
        <f t="shared" si="42"/>
        <v>6000</v>
      </c>
      <c r="G164" s="10">
        <v>36000</v>
      </c>
      <c r="H164" s="40">
        <v>32929.69</v>
      </c>
      <c r="I164" s="40">
        <v>0</v>
      </c>
      <c r="J164" s="40">
        <f t="shared" si="43"/>
        <v>32929.69</v>
      </c>
      <c r="K164" s="41">
        <f t="shared" si="38"/>
        <v>0.9147136111111112</v>
      </c>
    </row>
    <row r="165" spans="1:11" s="2" customFormat="1" ht="17.25" customHeight="1">
      <c r="A165" s="29"/>
      <c r="B165" s="29"/>
      <c r="C165" s="31" t="s">
        <v>52</v>
      </c>
      <c r="D165" s="23" t="s">
        <v>53</v>
      </c>
      <c r="E165" s="10">
        <v>2757</v>
      </c>
      <c r="F165" s="10">
        <f t="shared" si="42"/>
        <v>1656</v>
      </c>
      <c r="G165" s="10">
        <v>4413</v>
      </c>
      <c r="H165" s="40">
        <v>4413</v>
      </c>
      <c r="I165" s="40">
        <v>0</v>
      </c>
      <c r="J165" s="40">
        <f t="shared" si="43"/>
        <v>4413</v>
      </c>
      <c r="K165" s="41">
        <f t="shared" si="38"/>
        <v>1</v>
      </c>
    </row>
    <row r="166" spans="1:11" s="2" customFormat="1" ht="17.25" customHeight="1">
      <c r="A166" s="89"/>
      <c r="B166" s="89"/>
      <c r="C166" s="31" t="s">
        <v>101</v>
      </c>
      <c r="D166" s="23" t="s">
        <v>102</v>
      </c>
      <c r="E166" s="11">
        <v>2500</v>
      </c>
      <c r="F166" s="10">
        <f t="shared" si="42"/>
        <v>0</v>
      </c>
      <c r="G166" s="11">
        <v>2500</v>
      </c>
      <c r="H166" s="40">
        <v>1339.48</v>
      </c>
      <c r="I166" s="40">
        <v>0</v>
      </c>
      <c r="J166" s="40">
        <f t="shared" si="43"/>
        <v>1339.48</v>
      </c>
      <c r="K166" s="41">
        <f t="shared" si="38"/>
        <v>0.535792</v>
      </c>
    </row>
    <row r="167" spans="1:11" s="2" customFormat="1" ht="27" customHeight="1">
      <c r="A167" s="27" t="s">
        <v>89</v>
      </c>
      <c r="B167" s="27"/>
      <c r="C167" s="28"/>
      <c r="D167" s="15" t="s">
        <v>90</v>
      </c>
      <c r="E167" s="16">
        <f aca="true" t="shared" si="44" ref="E167:J167">E168+E170</f>
        <v>1848</v>
      </c>
      <c r="F167" s="16">
        <f t="shared" si="44"/>
        <v>60719</v>
      </c>
      <c r="G167" s="16">
        <f t="shared" si="44"/>
        <v>62567</v>
      </c>
      <c r="H167" s="16">
        <f t="shared" si="44"/>
        <v>62567</v>
      </c>
      <c r="I167" s="16">
        <f t="shared" si="44"/>
        <v>0</v>
      </c>
      <c r="J167" s="16">
        <f t="shared" si="44"/>
        <v>62567</v>
      </c>
      <c r="K167" s="63">
        <f t="shared" si="38"/>
        <v>1</v>
      </c>
    </row>
    <row r="168" spans="1:11" s="2" customFormat="1" ht="27" customHeight="1">
      <c r="A168" s="29"/>
      <c r="B168" s="30" t="s">
        <v>91</v>
      </c>
      <c r="C168" s="30"/>
      <c r="D168" s="20" t="s">
        <v>92</v>
      </c>
      <c r="E168" s="9">
        <f aca="true" t="shared" si="45" ref="E168:J168">SUM(E169:E169)</f>
        <v>1848</v>
      </c>
      <c r="F168" s="9">
        <f t="shared" si="45"/>
        <v>0</v>
      </c>
      <c r="G168" s="9">
        <f t="shared" si="45"/>
        <v>1848</v>
      </c>
      <c r="H168" s="9">
        <f t="shared" si="45"/>
        <v>1848</v>
      </c>
      <c r="I168" s="9">
        <f t="shared" si="45"/>
        <v>0</v>
      </c>
      <c r="J168" s="9">
        <f t="shared" si="45"/>
        <v>1848</v>
      </c>
      <c r="K168" s="44">
        <f t="shared" si="38"/>
        <v>1</v>
      </c>
    </row>
    <row r="169" spans="1:11" s="2" customFormat="1" ht="16.5" customHeight="1">
      <c r="A169" s="29"/>
      <c r="B169" s="32"/>
      <c r="C169" s="31" t="s">
        <v>16</v>
      </c>
      <c r="D169" s="23" t="s">
        <v>17</v>
      </c>
      <c r="E169" s="10">
        <v>1848</v>
      </c>
      <c r="F169" s="10">
        <f>G169-E169</f>
        <v>0</v>
      </c>
      <c r="G169" s="10">
        <v>1848</v>
      </c>
      <c r="H169" s="40">
        <v>1848</v>
      </c>
      <c r="I169" s="40">
        <v>0</v>
      </c>
      <c r="J169" s="40">
        <f>H169+I169</f>
        <v>1848</v>
      </c>
      <c r="K169" s="41">
        <f t="shared" si="38"/>
        <v>1</v>
      </c>
    </row>
    <row r="170" spans="1:11" s="2" customFormat="1" ht="27" customHeight="1">
      <c r="A170" s="29"/>
      <c r="B170" s="30" t="s">
        <v>366</v>
      </c>
      <c r="C170" s="30"/>
      <c r="D170" s="20" t="s">
        <v>367</v>
      </c>
      <c r="E170" s="9">
        <f aca="true" t="shared" si="46" ref="E170:J170">SUM(E171:E178)</f>
        <v>0</v>
      </c>
      <c r="F170" s="9">
        <f t="shared" si="46"/>
        <v>60719</v>
      </c>
      <c r="G170" s="9">
        <f t="shared" si="46"/>
        <v>60719</v>
      </c>
      <c r="H170" s="9">
        <f t="shared" si="46"/>
        <v>60719</v>
      </c>
      <c r="I170" s="9">
        <f t="shared" si="46"/>
        <v>0</v>
      </c>
      <c r="J170" s="9">
        <f t="shared" si="46"/>
        <v>60719</v>
      </c>
      <c r="K170" s="44">
        <f aca="true" t="shared" si="47" ref="K170:K177">J170/G170</f>
        <v>1</v>
      </c>
    </row>
    <row r="171" spans="1:11" s="2" customFormat="1" ht="16.5" customHeight="1">
      <c r="A171" s="73"/>
      <c r="B171" s="73"/>
      <c r="C171" s="74" t="s">
        <v>76</v>
      </c>
      <c r="D171" s="77" t="s">
        <v>77</v>
      </c>
      <c r="E171" s="75">
        <v>0</v>
      </c>
      <c r="F171" s="75">
        <f aca="true" t="shared" si="48" ref="F171:F178">G171-E171</f>
        <v>37400</v>
      </c>
      <c r="G171" s="75">
        <v>37400</v>
      </c>
      <c r="H171" s="78">
        <v>37400</v>
      </c>
      <c r="I171" s="78">
        <v>0</v>
      </c>
      <c r="J171" s="78">
        <f aca="true" t="shared" si="49" ref="J171:J178">H171+I171</f>
        <v>37400</v>
      </c>
      <c r="K171" s="76">
        <f t="shared" si="47"/>
        <v>1</v>
      </c>
    </row>
    <row r="172" spans="1:11" s="2" customFormat="1" ht="16.5" customHeight="1">
      <c r="A172" s="73"/>
      <c r="B172" s="73"/>
      <c r="C172" s="74" t="s">
        <v>26</v>
      </c>
      <c r="D172" s="77" t="s">
        <v>27</v>
      </c>
      <c r="E172" s="75">
        <v>0</v>
      </c>
      <c r="F172" s="75">
        <f t="shared" si="48"/>
        <v>11913.58</v>
      </c>
      <c r="G172" s="75">
        <v>11913.58</v>
      </c>
      <c r="H172" s="78">
        <v>11913.58</v>
      </c>
      <c r="I172" s="78">
        <v>0</v>
      </c>
      <c r="J172" s="78">
        <f t="shared" si="49"/>
        <v>11913.58</v>
      </c>
      <c r="K172" s="76">
        <f t="shared" si="47"/>
        <v>1</v>
      </c>
    </row>
    <row r="173" spans="1:11" s="2" customFormat="1" ht="16.5" customHeight="1">
      <c r="A173" s="73"/>
      <c r="B173" s="73"/>
      <c r="C173" s="74" t="s">
        <v>28</v>
      </c>
      <c r="D173" s="77" t="s">
        <v>29</v>
      </c>
      <c r="E173" s="75">
        <v>0</v>
      </c>
      <c r="F173" s="75">
        <f t="shared" si="48"/>
        <v>2290.95</v>
      </c>
      <c r="G173" s="75">
        <v>2290.95</v>
      </c>
      <c r="H173" s="78">
        <v>2290.95</v>
      </c>
      <c r="I173" s="78">
        <v>0</v>
      </c>
      <c r="J173" s="78">
        <f t="shared" si="49"/>
        <v>2290.95</v>
      </c>
      <c r="K173" s="76">
        <f t="shared" si="47"/>
        <v>1</v>
      </c>
    </row>
    <row r="174" spans="1:11" s="2" customFormat="1" ht="16.5" customHeight="1">
      <c r="A174" s="73"/>
      <c r="B174" s="73"/>
      <c r="C174" s="74" t="s">
        <v>30</v>
      </c>
      <c r="D174" s="77" t="s">
        <v>31</v>
      </c>
      <c r="E174" s="75">
        <v>0</v>
      </c>
      <c r="F174" s="75">
        <f t="shared" si="48"/>
        <v>311.49</v>
      </c>
      <c r="G174" s="75">
        <v>311.49</v>
      </c>
      <c r="H174" s="78">
        <v>311.49</v>
      </c>
      <c r="I174" s="78">
        <v>0</v>
      </c>
      <c r="J174" s="78">
        <f t="shared" si="49"/>
        <v>311.49</v>
      </c>
      <c r="K174" s="76">
        <f t="shared" si="47"/>
        <v>1</v>
      </c>
    </row>
    <row r="175" spans="1:11" s="2" customFormat="1" ht="16.5" customHeight="1">
      <c r="A175" s="73"/>
      <c r="B175" s="73"/>
      <c r="C175" s="74" t="s">
        <v>32</v>
      </c>
      <c r="D175" s="77" t="s">
        <v>33</v>
      </c>
      <c r="E175" s="75">
        <v>0</v>
      </c>
      <c r="F175" s="75">
        <f t="shared" si="48"/>
        <v>4400</v>
      </c>
      <c r="G175" s="75">
        <v>4400</v>
      </c>
      <c r="H175" s="78">
        <v>4400</v>
      </c>
      <c r="I175" s="78">
        <v>0</v>
      </c>
      <c r="J175" s="78">
        <f t="shared" si="49"/>
        <v>4400</v>
      </c>
      <c r="K175" s="76">
        <f t="shared" si="47"/>
        <v>1</v>
      </c>
    </row>
    <row r="176" spans="1:11" s="2" customFormat="1" ht="16.5" customHeight="1">
      <c r="A176" s="73"/>
      <c r="B176" s="73"/>
      <c r="C176" s="74" t="s">
        <v>8</v>
      </c>
      <c r="D176" s="77" t="s">
        <v>9</v>
      </c>
      <c r="E176" s="75">
        <v>0</v>
      </c>
      <c r="F176" s="75">
        <f t="shared" si="48"/>
        <v>2912.98</v>
      </c>
      <c r="G176" s="75">
        <v>2912.98</v>
      </c>
      <c r="H176" s="78">
        <v>2912.98</v>
      </c>
      <c r="I176" s="78">
        <v>0</v>
      </c>
      <c r="J176" s="78">
        <f t="shared" si="49"/>
        <v>2912.98</v>
      </c>
      <c r="K176" s="76">
        <f t="shared" si="47"/>
        <v>1</v>
      </c>
    </row>
    <row r="177" spans="1:11" s="2" customFormat="1" ht="16.5" customHeight="1">
      <c r="A177" s="73"/>
      <c r="B177" s="73"/>
      <c r="C177" s="74" t="s">
        <v>16</v>
      </c>
      <c r="D177" s="77" t="s">
        <v>17</v>
      </c>
      <c r="E177" s="75">
        <v>0</v>
      </c>
      <c r="F177" s="75">
        <f t="shared" si="48"/>
        <v>1200</v>
      </c>
      <c r="G177" s="75">
        <v>1200</v>
      </c>
      <c r="H177" s="78">
        <v>1200</v>
      </c>
      <c r="I177" s="78">
        <v>0</v>
      </c>
      <c r="J177" s="78">
        <f t="shared" si="49"/>
        <v>1200</v>
      </c>
      <c r="K177" s="76">
        <f t="shared" si="47"/>
        <v>1</v>
      </c>
    </row>
    <row r="178" spans="1:11" s="2" customFormat="1" ht="27" customHeight="1">
      <c r="A178" s="73"/>
      <c r="B178" s="73"/>
      <c r="C178" s="74" t="s">
        <v>83</v>
      </c>
      <c r="D178" s="77" t="s">
        <v>84</v>
      </c>
      <c r="E178" s="75">
        <v>0</v>
      </c>
      <c r="F178" s="75">
        <f t="shared" si="48"/>
        <v>290</v>
      </c>
      <c r="G178" s="75">
        <v>290</v>
      </c>
      <c r="H178" s="78">
        <v>290</v>
      </c>
      <c r="I178" s="78">
        <v>0</v>
      </c>
      <c r="J178" s="78">
        <f t="shared" si="49"/>
        <v>290</v>
      </c>
      <c r="K178" s="76">
        <f>J178/G178</f>
        <v>1</v>
      </c>
    </row>
    <row r="179" spans="1:11" s="2" customFormat="1" ht="12.75">
      <c r="A179" s="116" t="s">
        <v>93</v>
      </c>
      <c r="B179" s="116"/>
      <c r="C179" s="28"/>
      <c r="D179" s="15" t="s">
        <v>94</v>
      </c>
      <c r="E179" s="16">
        <f aca="true" t="shared" si="50" ref="E179:J179">E180+E184+E197+E182</f>
        <v>261503</v>
      </c>
      <c r="F179" s="16">
        <f t="shared" si="50"/>
        <v>131000</v>
      </c>
      <c r="G179" s="16">
        <f t="shared" si="50"/>
        <v>392503</v>
      </c>
      <c r="H179" s="16">
        <f t="shared" si="50"/>
        <v>233221.21999999997</v>
      </c>
      <c r="I179" s="16">
        <f t="shared" si="50"/>
        <v>0</v>
      </c>
      <c r="J179" s="16">
        <f t="shared" si="50"/>
        <v>233221.21999999997</v>
      </c>
      <c r="K179" s="63">
        <f t="shared" si="38"/>
        <v>0.5941896495058636</v>
      </c>
    </row>
    <row r="180" spans="1:11" s="2" customFormat="1" ht="16.5" customHeight="1">
      <c r="A180" s="59"/>
      <c r="B180" s="34" t="s">
        <v>228</v>
      </c>
      <c r="C180" s="19"/>
      <c r="D180" s="20" t="s">
        <v>229</v>
      </c>
      <c r="E180" s="9">
        <f aca="true" t="shared" si="51" ref="E180:J180">SUM(E181:E181)</f>
        <v>11000</v>
      </c>
      <c r="F180" s="9">
        <f t="shared" si="51"/>
        <v>0</v>
      </c>
      <c r="G180" s="9">
        <f t="shared" si="51"/>
        <v>11000</v>
      </c>
      <c r="H180" s="9">
        <f t="shared" si="51"/>
        <v>11000</v>
      </c>
      <c r="I180" s="9">
        <f t="shared" si="51"/>
        <v>0</v>
      </c>
      <c r="J180" s="9">
        <f t="shared" si="51"/>
        <v>11000</v>
      </c>
      <c r="K180" s="44">
        <f t="shared" si="38"/>
        <v>1</v>
      </c>
    </row>
    <row r="181" spans="1:11" s="2" customFormat="1" ht="16.5" customHeight="1">
      <c r="A181" s="17"/>
      <c r="B181" s="21"/>
      <c r="C181" s="22" t="s">
        <v>285</v>
      </c>
      <c r="D181" s="23" t="s">
        <v>341</v>
      </c>
      <c r="E181" s="10">
        <v>11000</v>
      </c>
      <c r="F181" s="10">
        <f>G181-E181</f>
        <v>0</v>
      </c>
      <c r="G181" s="10">
        <v>11000</v>
      </c>
      <c r="H181" s="40">
        <v>11000</v>
      </c>
      <c r="I181" s="40">
        <v>0</v>
      </c>
      <c r="J181" s="40">
        <f>H181+I181</f>
        <v>11000</v>
      </c>
      <c r="K181" s="41">
        <f>J181/G181</f>
        <v>1</v>
      </c>
    </row>
    <row r="182" spans="1:11" s="2" customFormat="1" ht="16.5" customHeight="1">
      <c r="A182" s="73"/>
      <c r="B182" s="111" t="s">
        <v>370</v>
      </c>
      <c r="C182" s="19"/>
      <c r="D182" s="20" t="s">
        <v>229</v>
      </c>
      <c r="E182" s="9">
        <f aca="true" t="shared" si="52" ref="E182:J182">E183</f>
        <v>0</v>
      </c>
      <c r="F182" s="9">
        <f t="shared" si="52"/>
        <v>7000</v>
      </c>
      <c r="G182" s="9">
        <f t="shared" si="52"/>
        <v>7000</v>
      </c>
      <c r="H182" s="9">
        <f t="shared" si="52"/>
        <v>7000</v>
      </c>
      <c r="I182" s="9">
        <f t="shared" si="52"/>
        <v>0</v>
      </c>
      <c r="J182" s="9">
        <f t="shared" si="52"/>
        <v>7000</v>
      </c>
      <c r="K182" s="44">
        <f>J182/G182</f>
        <v>1</v>
      </c>
    </row>
    <row r="183" spans="1:11" s="2" customFormat="1" ht="25.5">
      <c r="A183" s="73"/>
      <c r="B183" s="29"/>
      <c r="C183" s="31" t="s">
        <v>371</v>
      </c>
      <c r="D183" s="110" t="s">
        <v>372</v>
      </c>
      <c r="E183" s="11">
        <v>0</v>
      </c>
      <c r="F183" s="10">
        <f>G183-E183</f>
        <v>7000</v>
      </c>
      <c r="G183" s="11">
        <v>7000</v>
      </c>
      <c r="H183" s="40">
        <v>7000</v>
      </c>
      <c r="I183" s="40">
        <v>0</v>
      </c>
      <c r="J183" s="40">
        <f>I183+H183</f>
        <v>7000</v>
      </c>
      <c r="K183" s="41">
        <f>J183/G183</f>
        <v>1</v>
      </c>
    </row>
    <row r="184" spans="1:11" s="2" customFormat="1" ht="16.5" customHeight="1">
      <c r="A184" s="29"/>
      <c r="B184" s="30" t="s">
        <v>95</v>
      </c>
      <c r="C184" s="30"/>
      <c r="D184" s="20" t="s">
        <v>96</v>
      </c>
      <c r="E184" s="9">
        <f aca="true" t="shared" si="53" ref="E184:J184">SUM(E185:E196)</f>
        <v>120503</v>
      </c>
      <c r="F184" s="9">
        <f t="shared" si="53"/>
        <v>49000</v>
      </c>
      <c r="G184" s="9">
        <f t="shared" si="53"/>
        <v>169503</v>
      </c>
      <c r="H184" s="9">
        <f t="shared" si="53"/>
        <v>109221.23</v>
      </c>
      <c r="I184" s="9">
        <f t="shared" si="53"/>
        <v>0</v>
      </c>
      <c r="J184" s="9">
        <f t="shared" si="53"/>
        <v>109221.23</v>
      </c>
      <c r="K184" s="44">
        <f t="shared" si="38"/>
        <v>0.6443616337173973</v>
      </c>
    </row>
    <row r="185" spans="1:11" s="2" customFormat="1" ht="24">
      <c r="A185" s="29"/>
      <c r="B185" s="29"/>
      <c r="C185" s="31" t="s">
        <v>97</v>
      </c>
      <c r="D185" s="23" t="s">
        <v>98</v>
      </c>
      <c r="E185" s="10">
        <v>7500</v>
      </c>
      <c r="F185" s="10">
        <f aca="true" t="shared" si="54" ref="F185:F195">G185-E185</f>
        <v>0</v>
      </c>
      <c r="G185" s="10">
        <v>7500</v>
      </c>
      <c r="H185" s="40">
        <v>7500</v>
      </c>
      <c r="I185" s="40">
        <v>0</v>
      </c>
      <c r="J185" s="40">
        <f aca="true" t="shared" si="55" ref="J185:J195">H185+I185</f>
        <v>7500</v>
      </c>
      <c r="K185" s="41">
        <f aca="true" t="shared" si="56" ref="K185:K261">J185/G185</f>
        <v>1</v>
      </c>
    </row>
    <row r="186" spans="1:11" s="2" customFormat="1" ht="16.5" customHeight="1">
      <c r="A186" s="29"/>
      <c r="B186" s="29"/>
      <c r="C186" s="31" t="s">
        <v>76</v>
      </c>
      <c r="D186" s="23" t="s">
        <v>77</v>
      </c>
      <c r="E186" s="11">
        <v>15000</v>
      </c>
      <c r="F186" s="10">
        <f t="shared" si="54"/>
        <v>4000</v>
      </c>
      <c r="G186" s="11">
        <v>19000</v>
      </c>
      <c r="H186" s="40">
        <v>15899.11</v>
      </c>
      <c r="I186" s="40">
        <v>0</v>
      </c>
      <c r="J186" s="40">
        <f t="shared" si="55"/>
        <v>15899.11</v>
      </c>
      <c r="K186" s="41">
        <f t="shared" si="56"/>
        <v>0.8367952631578948</v>
      </c>
    </row>
    <row r="187" spans="1:11" s="2" customFormat="1" ht="16.5" customHeight="1">
      <c r="A187" s="29"/>
      <c r="B187" s="29"/>
      <c r="C187" s="31" t="s">
        <v>28</v>
      </c>
      <c r="D187" s="23" t="s">
        <v>29</v>
      </c>
      <c r="E187" s="10">
        <v>4200</v>
      </c>
      <c r="F187" s="10">
        <f t="shared" si="54"/>
        <v>-500</v>
      </c>
      <c r="G187" s="10">
        <v>3700</v>
      </c>
      <c r="H187" s="40">
        <v>467.48</v>
      </c>
      <c r="I187" s="40">
        <v>0</v>
      </c>
      <c r="J187" s="40">
        <f t="shared" si="55"/>
        <v>467.48</v>
      </c>
      <c r="K187" s="41">
        <f t="shared" si="56"/>
        <v>0.12634594594594595</v>
      </c>
    </row>
    <row r="188" spans="1:11" s="2" customFormat="1" ht="16.5" customHeight="1">
      <c r="A188" s="29"/>
      <c r="B188" s="29"/>
      <c r="C188" s="31" t="s">
        <v>30</v>
      </c>
      <c r="D188" s="23" t="s">
        <v>31</v>
      </c>
      <c r="E188" s="10">
        <v>600</v>
      </c>
      <c r="F188" s="10">
        <f t="shared" si="54"/>
        <v>0</v>
      </c>
      <c r="G188" s="10">
        <v>600</v>
      </c>
      <c r="H188" s="40">
        <v>0</v>
      </c>
      <c r="I188" s="40">
        <v>0</v>
      </c>
      <c r="J188" s="40">
        <f t="shared" si="55"/>
        <v>0</v>
      </c>
      <c r="K188" s="41">
        <f t="shared" si="56"/>
        <v>0</v>
      </c>
    </row>
    <row r="189" spans="1:11" s="2" customFormat="1" ht="16.5" customHeight="1">
      <c r="A189" s="86"/>
      <c r="B189" s="96"/>
      <c r="C189" s="22" t="s">
        <v>32</v>
      </c>
      <c r="D189" s="23" t="s">
        <v>33</v>
      </c>
      <c r="E189" s="10">
        <v>24000</v>
      </c>
      <c r="F189" s="10">
        <f t="shared" si="54"/>
        <v>500</v>
      </c>
      <c r="G189" s="10">
        <v>24500</v>
      </c>
      <c r="H189" s="40">
        <v>21518.4</v>
      </c>
      <c r="I189" s="40">
        <v>0</v>
      </c>
      <c r="J189" s="40">
        <f t="shared" si="55"/>
        <v>21518.4</v>
      </c>
      <c r="K189" s="41">
        <f t="shared" si="56"/>
        <v>0.8783020408163266</v>
      </c>
    </row>
    <row r="190" spans="1:11" s="2" customFormat="1" ht="16.5" customHeight="1">
      <c r="A190" s="29"/>
      <c r="B190" s="29"/>
      <c r="C190" s="31" t="s">
        <v>264</v>
      </c>
      <c r="D190" s="23" t="s">
        <v>269</v>
      </c>
      <c r="E190" s="10">
        <v>5500</v>
      </c>
      <c r="F190" s="10">
        <f>G190-E190</f>
        <v>0</v>
      </c>
      <c r="G190" s="10">
        <v>5500</v>
      </c>
      <c r="H190" s="40">
        <v>254.47</v>
      </c>
      <c r="I190" s="40">
        <v>0</v>
      </c>
      <c r="J190" s="40">
        <f>H190+I190</f>
        <v>254.47</v>
      </c>
      <c r="K190" s="41">
        <f>J190/G190</f>
        <v>0.046267272727272726</v>
      </c>
    </row>
    <row r="191" spans="1:11" s="2" customFormat="1" ht="16.5" customHeight="1">
      <c r="A191" s="29"/>
      <c r="B191" s="29"/>
      <c r="C191" s="31" t="s">
        <v>8</v>
      </c>
      <c r="D191" s="23" t="s">
        <v>9</v>
      </c>
      <c r="E191" s="10">
        <v>25303</v>
      </c>
      <c r="F191" s="10">
        <f t="shared" si="54"/>
        <v>30000</v>
      </c>
      <c r="G191" s="10">
        <v>55303</v>
      </c>
      <c r="H191" s="40">
        <v>39132.94</v>
      </c>
      <c r="I191" s="40">
        <v>0</v>
      </c>
      <c r="J191" s="40">
        <f t="shared" si="55"/>
        <v>39132.94</v>
      </c>
      <c r="K191" s="41">
        <f t="shared" si="56"/>
        <v>0.7076097137587473</v>
      </c>
    </row>
    <row r="192" spans="1:11" s="2" customFormat="1" ht="16.5" customHeight="1">
      <c r="A192" s="29"/>
      <c r="B192" s="29"/>
      <c r="C192" s="31" t="s">
        <v>10</v>
      </c>
      <c r="D192" s="23" t="s">
        <v>11</v>
      </c>
      <c r="E192" s="10">
        <v>3000</v>
      </c>
      <c r="F192" s="10">
        <f t="shared" si="54"/>
        <v>4000</v>
      </c>
      <c r="G192" s="10">
        <v>7000</v>
      </c>
      <c r="H192" s="40">
        <v>4598.28</v>
      </c>
      <c r="I192" s="40">
        <v>0</v>
      </c>
      <c r="J192" s="40">
        <f t="shared" si="55"/>
        <v>4598.28</v>
      </c>
      <c r="K192" s="41">
        <f t="shared" si="56"/>
        <v>0.6568971428571428</v>
      </c>
    </row>
    <row r="193" spans="1:11" s="2" customFormat="1" ht="16.5" customHeight="1">
      <c r="A193" s="29"/>
      <c r="B193" s="29"/>
      <c r="C193" s="31" t="s">
        <v>14</v>
      </c>
      <c r="D193" s="23" t="s">
        <v>15</v>
      </c>
      <c r="E193" s="10">
        <v>12000</v>
      </c>
      <c r="F193" s="10">
        <f t="shared" si="54"/>
        <v>0</v>
      </c>
      <c r="G193" s="10">
        <v>12000</v>
      </c>
      <c r="H193" s="40">
        <v>2127.9</v>
      </c>
      <c r="I193" s="40">
        <v>0</v>
      </c>
      <c r="J193" s="40">
        <f t="shared" si="55"/>
        <v>2127.9</v>
      </c>
      <c r="K193" s="41">
        <f t="shared" si="56"/>
        <v>0.177325</v>
      </c>
    </row>
    <row r="194" spans="1:11" s="2" customFormat="1" ht="16.5" customHeight="1">
      <c r="A194" s="29"/>
      <c r="B194" s="29"/>
      <c r="C194" s="31" t="s">
        <v>50</v>
      </c>
      <c r="D194" s="23" t="s">
        <v>51</v>
      </c>
      <c r="E194" s="10">
        <v>2000</v>
      </c>
      <c r="F194" s="10">
        <f t="shared" si="54"/>
        <v>0</v>
      </c>
      <c r="G194" s="10">
        <v>2000</v>
      </c>
      <c r="H194" s="40">
        <v>1640</v>
      </c>
      <c r="I194" s="40">
        <v>0</v>
      </c>
      <c r="J194" s="40">
        <f t="shared" si="55"/>
        <v>1640</v>
      </c>
      <c r="K194" s="41">
        <f t="shared" si="56"/>
        <v>0.82</v>
      </c>
    </row>
    <row r="195" spans="1:11" s="2" customFormat="1" ht="16.5" customHeight="1">
      <c r="A195" s="29"/>
      <c r="B195" s="29"/>
      <c r="C195" s="31" t="s">
        <v>16</v>
      </c>
      <c r="D195" s="23" t="s">
        <v>17</v>
      </c>
      <c r="E195" s="10">
        <v>10000</v>
      </c>
      <c r="F195" s="10">
        <f t="shared" si="54"/>
        <v>5000</v>
      </c>
      <c r="G195" s="10">
        <v>15000</v>
      </c>
      <c r="H195" s="40">
        <v>1952.65</v>
      </c>
      <c r="I195" s="40">
        <v>0</v>
      </c>
      <c r="J195" s="40">
        <f t="shared" si="55"/>
        <v>1952.65</v>
      </c>
      <c r="K195" s="41">
        <f t="shared" si="56"/>
        <v>0.13017666666666666</v>
      </c>
    </row>
    <row r="196" spans="1:11" s="2" customFormat="1" ht="16.5" customHeight="1">
      <c r="A196" s="29"/>
      <c r="B196" s="29"/>
      <c r="C196" s="31" t="s">
        <v>34</v>
      </c>
      <c r="D196" s="23" t="s">
        <v>35</v>
      </c>
      <c r="E196" s="10">
        <v>11400</v>
      </c>
      <c r="F196" s="10">
        <f>G196-E196</f>
        <v>6000</v>
      </c>
      <c r="G196" s="10">
        <v>17400</v>
      </c>
      <c r="H196" s="40">
        <v>14130</v>
      </c>
      <c r="I196" s="40">
        <v>0</v>
      </c>
      <c r="J196" s="40">
        <f>H196+I196</f>
        <v>14130</v>
      </c>
      <c r="K196" s="41">
        <f>J196/G196</f>
        <v>0.8120689655172414</v>
      </c>
    </row>
    <row r="197" spans="1:11" s="2" customFormat="1" ht="16.5" customHeight="1">
      <c r="A197" s="17"/>
      <c r="B197" s="34" t="s">
        <v>270</v>
      </c>
      <c r="C197" s="19"/>
      <c r="D197" s="20" t="s">
        <v>271</v>
      </c>
      <c r="E197" s="9">
        <f aca="true" t="shared" si="57" ref="E197:J197">SUM(E198:E200)</f>
        <v>130000</v>
      </c>
      <c r="F197" s="9">
        <f t="shared" si="57"/>
        <v>75000</v>
      </c>
      <c r="G197" s="9">
        <f t="shared" si="57"/>
        <v>205000</v>
      </c>
      <c r="H197" s="9">
        <f t="shared" si="57"/>
        <v>105999.98999999999</v>
      </c>
      <c r="I197" s="9">
        <f t="shared" si="57"/>
        <v>0</v>
      </c>
      <c r="J197" s="9">
        <f t="shared" si="57"/>
        <v>105999.98999999999</v>
      </c>
      <c r="K197" s="44">
        <f t="shared" si="56"/>
        <v>0.5170731219512195</v>
      </c>
    </row>
    <row r="198" spans="1:11" s="2" customFormat="1" ht="25.5">
      <c r="A198" s="117"/>
      <c r="B198" s="21"/>
      <c r="C198" s="118" t="s">
        <v>368</v>
      </c>
      <c r="D198" s="110" t="s">
        <v>369</v>
      </c>
      <c r="E198" s="10">
        <v>0</v>
      </c>
      <c r="F198" s="10">
        <f>G198-E198</f>
        <v>50000</v>
      </c>
      <c r="G198" s="10">
        <v>50000</v>
      </c>
      <c r="H198" s="40">
        <v>50000</v>
      </c>
      <c r="I198" s="40">
        <v>0</v>
      </c>
      <c r="J198" s="40">
        <f>H198+I198</f>
        <v>50000</v>
      </c>
      <c r="K198" s="41">
        <f>J198/G198</f>
        <v>1</v>
      </c>
    </row>
    <row r="199" spans="1:11" s="2" customFormat="1" ht="16.5" customHeight="1">
      <c r="A199" s="117"/>
      <c r="B199" s="21"/>
      <c r="C199" s="118" t="s">
        <v>8</v>
      </c>
      <c r="D199" s="23" t="s">
        <v>9</v>
      </c>
      <c r="E199" s="10">
        <v>0</v>
      </c>
      <c r="F199" s="10">
        <f>G199-E199</f>
        <v>56000</v>
      </c>
      <c r="G199" s="10">
        <v>56000</v>
      </c>
      <c r="H199" s="40">
        <v>55999.99</v>
      </c>
      <c r="I199" s="40">
        <v>0</v>
      </c>
      <c r="J199" s="40">
        <f>H199+I199</f>
        <v>55999.99</v>
      </c>
      <c r="K199" s="41">
        <f>J199/G199</f>
        <v>0.9999998214285714</v>
      </c>
    </row>
    <row r="200" spans="1:11" s="2" customFormat="1" ht="16.5" customHeight="1">
      <c r="A200" s="17"/>
      <c r="B200" s="21"/>
      <c r="C200" s="22" t="s">
        <v>111</v>
      </c>
      <c r="D200" s="23" t="s">
        <v>112</v>
      </c>
      <c r="E200" s="10">
        <v>130000</v>
      </c>
      <c r="F200" s="10">
        <f>G200-E200</f>
        <v>-31000</v>
      </c>
      <c r="G200" s="10">
        <v>99000</v>
      </c>
      <c r="H200" s="40">
        <v>0</v>
      </c>
      <c r="I200" s="40">
        <v>0</v>
      </c>
      <c r="J200" s="40">
        <f>H200+I200</f>
        <v>0</v>
      </c>
      <c r="K200" s="41"/>
    </row>
    <row r="201" spans="1:11" s="2" customFormat="1" ht="16.5" customHeight="1">
      <c r="A201" s="28" t="s">
        <v>103</v>
      </c>
      <c r="B201" s="28"/>
      <c r="C201" s="28"/>
      <c r="D201" s="15" t="s">
        <v>104</v>
      </c>
      <c r="E201" s="16">
        <f aca="true" t="shared" si="58" ref="E201:J201">E202+E205</f>
        <v>591900</v>
      </c>
      <c r="F201" s="16">
        <f t="shared" si="58"/>
        <v>0</v>
      </c>
      <c r="G201" s="16">
        <f t="shared" si="58"/>
        <v>591900</v>
      </c>
      <c r="H201" s="16">
        <f t="shared" si="58"/>
        <v>378189.75</v>
      </c>
      <c r="I201" s="16">
        <f t="shared" si="58"/>
        <v>0</v>
      </c>
      <c r="J201" s="16">
        <f t="shared" si="58"/>
        <v>378189.75</v>
      </c>
      <c r="K201" s="63">
        <f t="shared" si="56"/>
        <v>0.6389419665484034</v>
      </c>
    </row>
    <row r="202" spans="1:11" s="2" customFormat="1" ht="27" customHeight="1">
      <c r="A202" s="29"/>
      <c r="B202" s="30" t="s">
        <v>105</v>
      </c>
      <c r="C202" s="30"/>
      <c r="D202" s="20" t="s">
        <v>106</v>
      </c>
      <c r="E202" s="9">
        <f aca="true" t="shared" si="59" ref="E202:J202">SUM(E203:E204)</f>
        <v>441900</v>
      </c>
      <c r="F202" s="9">
        <f t="shared" si="59"/>
        <v>0</v>
      </c>
      <c r="G202" s="9">
        <f t="shared" si="59"/>
        <v>441900</v>
      </c>
      <c r="H202" s="9">
        <f t="shared" si="59"/>
        <v>378189.75</v>
      </c>
      <c r="I202" s="9">
        <f t="shared" si="59"/>
        <v>0</v>
      </c>
      <c r="J202" s="9">
        <f t="shared" si="59"/>
        <v>378189.75</v>
      </c>
      <c r="K202" s="44">
        <f t="shared" si="56"/>
        <v>0.855826544467074</v>
      </c>
    </row>
    <row r="203" spans="1:11" s="2" customFormat="1" ht="27" customHeight="1">
      <c r="A203" s="17"/>
      <c r="B203" s="21"/>
      <c r="C203" s="22" t="s">
        <v>296</v>
      </c>
      <c r="D203" s="23" t="s">
        <v>297</v>
      </c>
      <c r="E203" s="10">
        <v>1900</v>
      </c>
      <c r="F203" s="10">
        <f>G203-E203</f>
        <v>0</v>
      </c>
      <c r="G203" s="10">
        <v>1900</v>
      </c>
      <c r="H203" s="40">
        <v>0</v>
      </c>
      <c r="I203" s="40">
        <v>0</v>
      </c>
      <c r="J203" s="40">
        <f>H203+I203</f>
        <v>0</v>
      </c>
      <c r="K203" s="41">
        <f>J203/G203</f>
        <v>0</v>
      </c>
    </row>
    <row r="204" spans="1:11" s="2" customFormat="1" ht="36">
      <c r="A204" s="29"/>
      <c r="B204" s="29"/>
      <c r="C204" s="31" t="s">
        <v>208</v>
      </c>
      <c r="D204" s="23" t="s">
        <v>209</v>
      </c>
      <c r="E204" s="10">
        <v>440000</v>
      </c>
      <c r="F204" s="10">
        <f>G204-E204</f>
        <v>0</v>
      </c>
      <c r="G204" s="10">
        <v>440000</v>
      </c>
      <c r="H204" s="40">
        <v>378189.75</v>
      </c>
      <c r="I204" s="40">
        <v>0</v>
      </c>
      <c r="J204" s="40">
        <f>H204+I204</f>
        <v>378189.75</v>
      </c>
      <c r="K204" s="41">
        <f t="shared" si="56"/>
        <v>0.8595221590909091</v>
      </c>
    </row>
    <row r="205" spans="1:11" s="2" customFormat="1" ht="25.5">
      <c r="A205" s="29"/>
      <c r="B205" s="30" t="s">
        <v>298</v>
      </c>
      <c r="C205" s="30"/>
      <c r="D205" s="20" t="s">
        <v>299</v>
      </c>
      <c r="E205" s="9">
        <f aca="true" t="shared" si="60" ref="E205:J205">SUM(E206:E206)</f>
        <v>150000</v>
      </c>
      <c r="F205" s="9">
        <f t="shared" si="60"/>
        <v>0</v>
      </c>
      <c r="G205" s="9">
        <f t="shared" si="60"/>
        <v>150000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44">
        <f>J205/G205</f>
        <v>0</v>
      </c>
    </row>
    <row r="206" spans="1:11" s="2" customFormat="1" ht="16.5" customHeight="1">
      <c r="A206" s="58"/>
      <c r="B206" s="39"/>
      <c r="C206" s="22" t="s">
        <v>300</v>
      </c>
      <c r="D206" s="23" t="s">
        <v>301</v>
      </c>
      <c r="E206" s="10">
        <v>150000</v>
      </c>
      <c r="F206" s="10">
        <f>G206-E206</f>
        <v>0</v>
      </c>
      <c r="G206" s="10">
        <v>150000</v>
      </c>
      <c r="H206" s="40">
        <v>0</v>
      </c>
      <c r="I206" s="40">
        <v>0</v>
      </c>
      <c r="J206" s="40">
        <f>H206+I206</f>
        <v>0</v>
      </c>
      <c r="K206" s="41">
        <f>J206/G206</f>
        <v>0</v>
      </c>
    </row>
    <row r="207" spans="1:11" s="2" customFormat="1" ht="16.5" customHeight="1">
      <c r="A207" s="28" t="s">
        <v>107</v>
      </c>
      <c r="B207" s="28"/>
      <c r="C207" s="28"/>
      <c r="D207" s="15" t="s">
        <v>108</v>
      </c>
      <c r="E207" s="16">
        <f aca="true" t="shared" si="61" ref="E207:J207">E208+E210</f>
        <v>555000</v>
      </c>
      <c r="F207" s="16">
        <f t="shared" si="61"/>
        <v>1401469.52</v>
      </c>
      <c r="G207" s="16">
        <f t="shared" si="61"/>
        <v>1956469.52</v>
      </c>
      <c r="H207" s="52">
        <f t="shared" si="61"/>
        <v>2295.91</v>
      </c>
      <c r="I207" s="52">
        <f t="shared" si="61"/>
        <v>0</v>
      </c>
      <c r="J207" s="52">
        <f t="shared" si="61"/>
        <v>2295.91</v>
      </c>
      <c r="K207" s="63">
        <f t="shared" si="56"/>
        <v>0.00117349643147009</v>
      </c>
    </row>
    <row r="208" spans="1:11" s="2" customFormat="1" ht="16.5" customHeight="1">
      <c r="A208" s="29"/>
      <c r="B208" s="30" t="s">
        <v>210</v>
      </c>
      <c r="C208" s="30"/>
      <c r="D208" s="20" t="s">
        <v>212</v>
      </c>
      <c r="E208" s="9">
        <f aca="true" t="shared" si="62" ref="E208:J208">SUM(E209:E209)</f>
        <v>5000</v>
      </c>
      <c r="F208" s="9">
        <f t="shared" si="62"/>
        <v>0</v>
      </c>
      <c r="G208" s="9">
        <f t="shared" si="62"/>
        <v>5000</v>
      </c>
      <c r="H208" s="9">
        <f t="shared" si="62"/>
        <v>2295.91</v>
      </c>
      <c r="I208" s="9">
        <f t="shared" si="62"/>
        <v>0</v>
      </c>
      <c r="J208" s="9">
        <f t="shared" si="62"/>
        <v>2295.91</v>
      </c>
      <c r="K208" s="44">
        <f t="shared" si="56"/>
        <v>0.459182</v>
      </c>
    </row>
    <row r="209" spans="1:11" s="2" customFormat="1" ht="16.5" customHeight="1">
      <c r="A209" s="29"/>
      <c r="B209" s="29"/>
      <c r="C209" s="31" t="s">
        <v>211</v>
      </c>
      <c r="D209" s="23" t="s">
        <v>213</v>
      </c>
      <c r="E209" s="10">
        <v>5000</v>
      </c>
      <c r="F209" s="10">
        <f>G209-E209</f>
        <v>0</v>
      </c>
      <c r="G209" s="10">
        <v>5000</v>
      </c>
      <c r="H209" s="40">
        <v>2295.91</v>
      </c>
      <c r="I209" s="40">
        <v>0</v>
      </c>
      <c r="J209" s="40">
        <f>H209+I209</f>
        <v>2295.91</v>
      </c>
      <c r="K209" s="41">
        <f>J209/G209</f>
        <v>0.459182</v>
      </c>
    </row>
    <row r="210" spans="1:11" s="2" customFormat="1" ht="16.5" customHeight="1">
      <c r="A210" s="29"/>
      <c r="B210" s="30" t="s">
        <v>109</v>
      </c>
      <c r="C210" s="30"/>
      <c r="D210" s="20" t="s">
        <v>110</v>
      </c>
      <c r="E210" s="9">
        <f aca="true" t="shared" si="63" ref="E210:J210">SUM(E211:E212)</f>
        <v>550000</v>
      </c>
      <c r="F210" s="9">
        <f t="shared" si="63"/>
        <v>1401469.52</v>
      </c>
      <c r="G210" s="9">
        <f t="shared" si="63"/>
        <v>1951469.52</v>
      </c>
      <c r="H210" s="51">
        <f t="shared" si="63"/>
        <v>0</v>
      </c>
      <c r="I210" s="51">
        <f t="shared" si="63"/>
        <v>0</v>
      </c>
      <c r="J210" s="51">
        <f t="shared" si="63"/>
        <v>0</v>
      </c>
      <c r="K210" s="44">
        <f t="shared" si="56"/>
        <v>0</v>
      </c>
    </row>
    <row r="211" spans="1:11" s="2" customFormat="1" ht="16.5" customHeight="1">
      <c r="A211" s="29"/>
      <c r="B211" s="29"/>
      <c r="C211" s="31" t="s">
        <v>111</v>
      </c>
      <c r="D211" s="23" t="s">
        <v>112</v>
      </c>
      <c r="E211" s="10">
        <v>350000</v>
      </c>
      <c r="F211" s="10">
        <f>G211-E211</f>
        <v>232000</v>
      </c>
      <c r="G211" s="10">
        <v>582000</v>
      </c>
      <c r="H211" s="40">
        <v>0</v>
      </c>
      <c r="I211" s="40">
        <v>0</v>
      </c>
      <c r="J211" s="40">
        <f>H211+I211</f>
        <v>0</v>
      </c>
      <c r="K211" s="41">
        <f t="shared" si="56"/>
        <v>0</v>
      </c>
    </row>
    <row r="212" spans="1:11" s="2" customFormat="1" ht="16.5" customHeight="1">
      <c r="A212" s="89"/>
      <c r="B212" s="89"/>
      <c r="C212" s="31" t="s">
        <v>113</v>
      </c>
      <c r="D212" s="23" t="s">
        <v>114</v>
      </c>
      <c r="E212" s="10">
        <v>200000</v>
      </c>
      <c r="F212" s="10">
        <f>G212-E212</f>
        <v>1169469.52</v>
      </c>
      <c r="G212" s="10">
        <v>1369469.52</v>
      </c>
      <c r="H212" s="40">
        <v>0</v>
      </c>
      <c r="I212" s="40">
        <v>0</v>
      </c>
      <c r="J212" s="40">
        <f>H212+I212</f>
        <v>0</v>
      </c>
      <c r="K212" s="41">
        <f t="shared" si="56"/>
        <v>0</v>
      </c>
    </row>
    <row r="213" spans="1:11" s="2" customFormat="1" ht="16.5" customHeight="1">
      <c r="A213" s="128" t="s">
        <v>115</v>
      </c>
      <c r="B213" s="128"/>
      <c r="C213" s="28"/>
      <c r="D213" s="15" t="s">
        <v>116</v>
      </c>
      <c r="E213" s="16">
        <f aca="true" t="shared" si="64" ref="E213:J213">E214+E242+E262+E272+E277+E284+E296+E299</f>
        <v>11999676.809999999</v>
      </c>
      <c r="F213" s="16">
        <f t="shared" si="64"/>
        <v>1931623.8499999999</v>
      </c>
      <c r="G213" s="16">
        <f t="shared" si="64"/>
        <v>13931300.660000002</v>
      </c>
      <c r="H213" s="16">
        <f t="shared" si="64"/>
        <v>11207667.670000002</v>
      </c>
      <c r="I213" s="16">
        <f t="shared" si="64"/>
        <v>0</v>
      </c>
      <c r="J213" s="16">
        <f t="shared" si="64"/>
        <v>11207667.670000002</v>
      </c>
      <c r="K213" s="63">
        <f t="shared" si="56"/>
        <v>0.8044954267751766</v>
      </c>
    </row>
    <row r="214" spans="1:11" s="2" customFormat="1" ht="16.5" customHeight="1">
      <c r="A214" s="60"/>
      <c r="B214" s="30" t="s">
        <v>117</v>
      </c>
      <c r="C214" s="30"/>
      <c r="D214" s="20" t="s">
        <v>118</v>
      </c>
      <c r="E214" s="9">
        <f aca="true" t="shared" si="65" ref="E214:J214">SUM(E215:E241)</f>
        <v>8375406.81</v>
      </c>
      <c r="F214" s="9">
        <f t="shared" si="65"/>
        <v>-442304.14000000013</v>
      </c>
      <c r="G214" s="9">
        <f t="shared" si="65"/>
        <v>7933102.670000001</v>
      </c>
      <c r="H214" s="9">
        <f t="shared" si="65"/>
        <v>7909259.91</v>
      </c>
      <c r="I214" s="9">
        <f t="shared" si="65"/>
        <v>0</v>
      </c>
      <c r="J214" s="9">
        <f t="shared" si="65"/>
        <v>7909259.91</v>
      </c>
      <c r="K214" s="44">
        <f t="shared" si="56"/>
        <v>0.9969945226991496</v>
      </c>
    </row>
    <row r="215" spans="1:11" s="2" customFormat="1" ht="16.5" customHeight="1">
      <c r="A215" s="29"/>
      <c r="B215" s="29"/>
      <c r="C215" s="31" t="s">
        <v>46</v>
      </c>
      <c r="D215" s="23" t="s">
        <v>47</v>
      </c>
      <c r="E215" s="10">
        <v>326113</v>
      </c>
      <c r="F215" s="10">
        <f aca="true" t="shared" si="66" ref="F215:F241">G215-E215</f>
        <v>29517</v>
      </c>
      <c r="G215" s="10">
        <v>355630</v>
      </c>
      <c r="H215" s="40">
        <v>351288.08</v>
      </c>
      <c r="I215" s="40">
        <v>0</v>
      </c>
      <c r="J215" s="40">
        <f aca="true" t="shared" si="67" ref="J215:J239">H215+I215</f>
        <v>351288.08</v>
      </c>
      <c r="K215" s="41">
        <f t="shared" si="56"/>
        <v>0.9877909062789979</v>
      </c>
    </row>
    <row r="216" spans="1:11" s="2" customFormat="1" ht="16.5" customHeight="1">
      <c r="A216" s="29"/>
      <c r="B216" s="29"/>
      <c r="C216" s="31" t="s">
        <v>26</v>
      </c>
      <c r="D216" s="23" t="s">
        <v>27</v>
      </c>
      <c r="E216" s="10">
        <v>5402334</v>
      </c>
      <c r="F216" s="10">
        <f t="shared" si="66"/>
        <v>-371292</v>
      </c>
      <c r="G216" s="10">
        <v>5031042</v>
      </c>
      <c r="H216" s="40">
        <v>5029007.74</v>
      </c>
      <c r="I216" s="40">
        <v>0</v>
      </c>
      <c r="J216" s="40">
        <f t="shared" si="67"/>
        <v>5029007.74</v>
      </c>
      <c r="K216" s="41">
        <f t="shared" si="56"/>
        <v>0.9995956583149177</v>
      </c>
    </row>
    <row r="217" spans="1:11" s="2" customFormat="1" ht="16.5" customHeight="1">
      <c r="A217" s="29"/>
      <c r="B217" s="29"/>
      <c r="C217" s="31" t="s">
        <v>342</v>
      </c>
      <c r="D217" s="23" t="s">
        <v>27</v>
      </c>
      <c r="E217" s="10">
        <v>76112.3</v>
      </c>
      <c r="F217" s="10">
        <f t="shared" si="66"/>
        <v>-910.070000000007</v>
      </c>
      <c r="G217" s="10">
        <v>75202.23</v>
      </c>
      <c r="H217" s="40">
        <v>75202.23</v>
      </c>
      <c r="I217" s="40">
        <v>0</v>
      </c>
      <c r="J217" s="40">
        <f t="shared" si="67"/>
        <v>75202.23</v>
      </c>
      <c r="K217" s="41">
        <f t="shared" si="56"/>
        <v>1</v>
      </c>
    </row>
    <row r="218" spans="1:11" s="2" customFormat="1" ht="16.5" customHeight="1">
      <c r="A218" s="29"/>
      <c r="B218" s="29"/>
      <c r="C218" s="31" t="s">
        <v>48</v>
      </c>
      <c r="D218" s="23" t="s">
        <v>49</v>
      </c>
      <c r="E218" s="10">
        <v>408325</v>
      </c>
      <c r="F218" s="10">
        <f t="shared" si="66"/>
        <v>-13021</v>
      </c>
      <c r="G218" s="10">
        <v>395304</v>
      </c>
      <c r="H218" s="40">
        <v>395302.88</v>
      </c>
      <c r="I218" s="40">
        <v>0</v>
      </c>
      <c r="J218" s="40">
        <f t="shared" si="67"/>
        <v>395302.88</v>
      </c>
      <c r="K218" s="41">
        <f t="shared" si="56"/>
        <v>0.9999971667374983</v>
      </c>
    </row>
    <row r="219" spans="1:11" s="2" customFormat="1" ht="16.5" customHeight="1">
      <c r="A219" s="29"/>
      <c r="B219" s="29"/>
      <c r="C219" s="31" t="s">
        <v>28</v>
      </c>
      <c r="D219" s="23" t="s">
        <v>29</v>
      </c>
      <c r="E219" s="10">
        <v>1027111</v>
      </c>
      <c r="F219" s="10">
        <f t="shared" si="66"/>
        <v>-81509.66000000003</v>
      </c>
      <c r="G219" s="10">
        <v>945601.34</v>
      </c>
      <c r="H219" s="40">
        <v>939246.98</v>
      </c>
      <c r="I219" s="40">
        <v>0</v>
      </c>
      <c r="J219" s="40">
        <f t="shared" si="67"/>
        <v>939246.98</v>
      </c>
      <c r="K219" s="41">
        <f t="shared" si="56"/>
        <v>0.9932800856648533</v>
      </c>
    </row>
    <row r="220" spans="1:11" s="2" customFormat="1" ht="16.5" customHeight="1">
      <c r="A220" s="29"/>
      <c r="B220" s="29"/>
      <c r="C220" s="31" t="s">
        <v>343</v>
      </c>
      <c r="D220" s="23" t="s">
        <v>29</v>
      </c>
      <c r="E220" s="10">
        <v>13051.67</v>
      </c>
      <c r="F220" s="10">
        <f t="shared" si="66"/>
        <v>-150.52000000000044</v>
      </c>
      <c r="G220" s="10">
        <v>12901.15</v>
      </c>
      <c r="H220" s="40">
        <v>12901.15</v>
      </c>
      <c r="I220" s="40">
        <v>0</v>
      </c>
      <c r="J220" s="40">
        <f t="shared" si="67"/>
        <v>12901.15</v>
      </c>
      <c r="K220" s="41">
        <f t="shared" si="56"/>
        <v>1</v>
      </c>
    </row>
    <row r="221" spans="1:11" s="2" customFormat="1" ht="16.5" customHeight="1">
      <c r="A221" s="29"/>
      <c r="B221" s="29"/>
      <c r="C221" s="31" t="s">
        <v>30</v>
      </c>
      <c r="D221" s="23" t="s">
        <v>31</v>
      </c>
      <c r="E221" s="10">
        <v>115140</v>
      </c>
      <c r="F221" s="10">
        <f t="shared" si="66"/>
        <v>-10370</v>
      </c>
      <c r="G221" s="10">
        <v>104770</v>
      </c>
      <c r="H221" s="40">
        <v>102264.28</v>
      </c>
      <c r="I221" s="40">
        <v>0</v>
      </c>
      <c r="J221" s="40">
        <f t="shared" si="67"/>
        <v>102264.28</v>
      </c>
      <c r="K221" s="41">
        <f t="shared" si="56"/>
        <v>0.9760836117209125</v>
      </c>
    </row>
    <row r="222" spans="1:11" s="2" customFormat="1" ht="16.5" customHeight="1">
      <c r="A222" s="86"/>
      <c r="B222" s="96"/>
      <c r="C222" s="22" t="s">
        <v>344</v>
      </c>
      <c r="D222" s="23" t="s">
        <v>31</v>
      </c>
      <c r="E222" s="10">
        <v>1861.84</v>
      </c>
      <c r="F222" s="10">
        <f t="shared" si="66"/>
        <v>-901.8999999999999</v>
      </c>
      <c r="G222" s="10">
        <v>959.94</v>
      </c>
      <c r="H222" s="40">
        <v>959.94</v>
      </c>
      <c r="I222" s="40">
        <v>0</v>
      </c>
      <c r="J222" s="40">
        <f t="shared" si="67"/>
        <v>959.94</v>
      </c>
      <c r="K222" s="41">
        <f t="shared" si="56"/>
        <v>1</v>
      </c>
    </row>
    <row r="223" spans="1:11" s="2" customFormat="1" ht="16.5" customHeight="1">
      <c r="A223" s="29"/>
      <c r="B223" s="29"/>
      <c r="C223" s="31" t="s">
        <v>331</v>
      </c>
      <c r="D223" s="23" t="s">
        <v>332</v>
      </c>
      <c r="E223" s="10">
        <v>4360</v>
      </c>
      <c r="F223" s="10">
        <f>G223-E223</f>
        <v>-2190</v>
      </c>
      <c r="G223" s="10">
        <v>2170</v>
      </c>
      <c r="H223" s="40">
        <v>2136</v>
      </c>
      <c r="I223" s="40">
        <v>0</v>
      </c>
      <c r="J223" s="40">
        <f>H223+I223</f>
        <v>2136</v>
      </c>
      <c r="K223" s="41">
        <f>J223/G223</f>
        <v>0.9843317972350231</v>
      </c>
    </row>
    <row r="224" spans="1:11" s="2" customFormat="1" ht="16.5" customHeight="1">
      <c r="A224" s="29"/>
      <c r="B224" s="29"/>
      <c r="C224" s="31" t="s">
        <v>32</v>
      </c>
      <c r="D224" s="23" t="s">
        <v>33</v>
      </c>
      <c r="E224" s="10">
        <v>8800</v>
      </c>
      <c r="F224" s="10">
        <f t="shared" si="66"/>
        <v>-2220</v>
      </c>
      <c r="G224" s="10">
        <v>6580</v>
      </c>
      <c r="H224" s="40">
        <v>5080</v>
      </c>
      <c r="I224" s="40">
        <v>0</v>
      </c>
      <c r="J224" s="40">
        <f t="shared" si="67"/>
        <v>5080</v>
      </c>
      <c r="K224" s="41">
        <f t="shared" si="56"/>
        <v>0.7720364741641338</v>
      </c>
    </row>
    <row r="225" spans="1:11" s="2" customFormat="1" ht="16.5" customHeight="1">
      <c r="A225" s="29"/>
      <c r="B225" s="29"/>
      <c r="C225" s="31" t="s">
        <v>345</v>
      </c>
      <c r="D225" s="23" t="s">
        <v>33</v>
      </c>
      <c r="E225" s="10">
        <v>0</v>
      </c>
      <c r="F225" s="10">
        <f t="shared" si="66"/>
        <v>8715.85</v>
      </c>
      <c r="G225" s="10">
        <v>8715.85</v>
      </c>
      <c r="H225" s="40">
        <v>8715.85</v>
      </c>
      <c r="I225" s="40">
        <v>0</v>
      </c>
      <c r="J225" s="40">
        <f t="shared" si="67"/>
        <v>8715.85</v>
      </c>
      <c r="K225" s="41">
        <f t="shared" si="56"/>
        <v>1</v>
      </c>
    </row>
    <row r="226" spans="1:11" s="2" customFormat="1" ht="16.5" customHeight="1">
      <c r="A226" s="29"/>
      <c r="B226" s="29"/>
      <c r="C226" s="31" t="s">
        <v>264</v>
      </c>
      <c r="D226" s="23" t="s">
        <v>269</v>
      </c>
      <c r="E226" s="10">
        <v>4800</v>
      </c>
      <c r="F226" s="10">
        <f>G226-E226</f>
        <v>-4315</v>
      </c>
      <c r="G226" s="10">
        <v>485</v>
      </c>
      <c r="H226" s="40">
        <v>484.27</v>
      </c>
      <c r="I226" s="40">
        <v>0</v>
      </c>
      <c r="J226" s="40">
        <f>H226+I226</f>
        <v>484.27</v>
      </c>
      <c r="K226" s="41">
        <f>J226/G226</f>
        <v>0.9984948453608247</v>
      </c>
    </row>
    <row r="227" spans="1:11" s="2" customFormat="1" ht="16.5" customHeight="1">
      <c r="A227" s="29"/>
      <c r="B227" s="29"/>
      <c r="C227" s="31" t="s">
        <v>8</v>
      </c>
      <c r="D227" s="23" t="s">
        <v>9</v>
      </c>
      <c r="E227" s="10">
        <v>111938</v>
      </c>
      <c r="F227" s="10">
        <f t="shared" si="66"/>
        <v>-5436</v>
      </c>
      <c r="G227" s="10">
        <v>106502</v>
      </c>
      <c r="H227" s="40">
        <v>103920.11</v>
      </c>
      <c r="I227" s="40">
        <v>0</v>
      </c>
      <c r="J227" s="40">
        <f t="shared" si="67"/>
        <v>103920.11</v>
      </c>
      <c r="K227" s="41">
        <f t="shared" si="56"/>
        <v>0.9757573566693584</v>
      </c>
    </row>
    <row r="228" spans="1:11" s="2" customFormat="1" ht="16.5" customHeight="1">
      <c r="A228" s="29"/>
      <c r="B228" s="29"/>
      <c r="C228" s="31" t="s">
        <v>346</v>
      </c>
      <c r="D228" s="23" t="s">
        <v>9</v>
      </c>
      <c r="E228" s="10">
        <v>668.5</v>
      </c>
      <c r="F228" s="10">
        <f t="shared" si="66"/>
        <v>134988</v>
      </c>
      <c r="G228" s="10">
        <v>135656.5</v>
      </c>
      <c r="H228" s="40">
        <v>135656.5</v>
      </c>
      <c r="I228" s="40">
        <v>0</v>
      </c>
      <c r="J228" s="40">
        <f t="shared" si="67"/>
        <v>135656.5</v>
      </c>
      <c r="K228" s="41">
        <f t="shared" si="56"/>
        <v>1</v>
      </c>
    </row>
    <row r="229" spans="1:11" s="2" customFormat="1" ht="16.5" customHeight="1">
      <c r="A229" s="29"/>
      <c r="B229" s="29"/>
      <c r="C229" s="31" t="s">
        <v>354</v>
      </c>
      <c r="D229" s="23" t="s">
        <v>355</v>
      </c>
      <c r="E229" s="10">
        <v>3000</v>
      </c>
      <c r="F229" s="10">
        <f t="shared" si="66"/>
        <v>-2500</v>
      </c>
      <c r="G229" s="10">
        <v>500</v>
      </c>
      <c r="H229" s="40">
        <v>461.7</v>
      </c>
      <c r="I229" s="40">
        <v>0</v>
      </c>
      <c r="J229" s="40">
        <f t="shared" si="67"/>
        <v>461.7</v>
      </c>
      <c r="K229" s="41">
        <f t="shared" si="56"/>
        <v>0.9234</v>
      </c>
    </row>
    <row r="230" spans="1:11" s="2" customFormat="1" ht="17.25" customHeight="1">
      <c r="A230" s="29"/>
      <c r="B230" s="29"/>
      <c r="C230" s="31" t="s">
        <v>121</v>
      </c>
      <c r="D230" s="23" t="s">
        <v>286</v>
      </c>
      <c r="E230" s="10">
        <v>32000</v>
      </c>
      <c r="F230" s="10">
        <f t="shared" si="66"/>
        <v>-16230</v>
      </c>
      <c r="G230" s="10">
        <v>15770</v>
      </c>
      <c r="H230" s="40">
        <v>15607.9</v>
      </c>
      <c r="I230" s="40">
        <v>0</v>
      </c>
      <c r="J230" s="40">
        <f t="shared" si="67"/>
        <v>15607.9</v>
      </c>
      <c r="K230" s="41">
        <f t="shared" si="56"/>
        <v>0.989720989220038</v>
      </c>
    </row>
    <row r="231" spans="1:11" s="2" customFormat="1" ht="17.25" customHeight="1">
      <c r="A231" s="29"/>
      <c r="B231" s="29"/>
      <c r="C231" s="31" t="s">
        <v>347</v>
      </c>
      <c r="D231" s="23" t="s">
        <v>286</v>
      </c>
      <c r="E231" s="10">
        <v>999.5</v>
      </c>
      <c r="F231" s="10">
        <f t="shared" si="66"/>
        <v>-0.5</v>
      </c>
      <c r="G231" s="10">
        <v>999</v>
      </c>
      <c r="H231" s="40">
        <v>999</v>
      </c>
      <c r="I231" s="40">
        <v>0</v>
      </c>
      <c r="J231" s="40">
        <f t="shared" si="67"/>
        <v>999</v>
      </c>
      <c r="K231" s="41">
        <f t="shared" si="56"/>
        <v>1</v>
      </c>
    </row>
    <row r="232" spans="1:11" s="2" customFormat="1" ht="16.5" customHeight="1">
      <c r="A232" s="29"/>
      <c r="B232" s="29"/>
      <c r="C232" s="31" t="s">
        <v>10</v>
      </c>
      <c r="D232" s="23" t="s">
        <v>11</v>
      </c>
      <c r="E232" s="10">
        <v>287155</v>
      </c>
      <c r="F232" s="10">
        <f t="shared" si="66"/>
        <v>-58683</v>
      </c>
      <c r="G232" s="10">
        <v>228472</v>
      </c>
      <c r="H232" s="40">
        <v>225419.19</v>
      </c>
      <c r="I232" s="40">
        <v>0</v>
      </c>
      <c r="J232" s="40">
        <f t="shared" si="67"/>
        <v>225419.19</v>
      </c>
      <c r="K232" s="41">
        <f t="shared" si="56"/>
        <v>0.9866381438425715</v>
      </c>
    </row>
    <row r="233" spans="1:11" s="2" customFormat="1" ht="16.5" customHeight="1">
      <c r="A233" s="29"/>
      <c r="B233" s="29"/>
      <c r="C233" s="31" t="s">
        <v>14</v>
      </c>
      <c r="D233" s="23" t="s">
        <v>15</v>
      </c>
      <c r="E233" s="10">
        <v>95421</v>
      </c>
      <c r="F233" s="10">
        <f t="shared" si="66"/>
        <v>-41210</v>
      </c>
      <c r="G233" s="10">
        <v>54211</v>
      </c>
      <c r="H233" s="40">
        <v>54176.1</v>
      </c>
      <c r="I233" s="40">
        <v>0</v>
      </c>
      <c r="J233" s="40">
        <f t="shared" si="67"/>
        <v>54176.1</v>
      </c>
      <c r="K233" s="41">
        <f t="shared" si="56"/>
        <v>0.999356219217502</v>
      </c>
    </row>
    <row r="234" spans="1:11" s="2" customFormat="1" ht="16.5" customHeight="1">
      <c r="A234" s="29"/>
      <c r="B234" s="29"/>
      <c r="C234" s="31" t="s">
        <v>50</v>
      </c>
      <c r="D234" s="23" t="s">
        <v>51</v>
      </c>
      <c r="E234" s="10">
        <v>3750</v>
      </c>
      <c r="F234" s="10">
        <f t="shared" si="66"/>
        <v>3523</v>
      </c>
      <c r="G234" s="10">
        <v>7273</v>
      </c>
      <c r="H234" s="40">
        <v>7068.42</v>
      </c>
      <c r="I234" s="40">
        <v>0</v>
      </c>
      <c r="J234" s="40">
        <f t="shared" si="67"/>
        <v>7068.42</v>
      </c>
      <c r="K234" s="41">
        <f t="shared" si="56"/>
        <v>0.971871304826069</v>
      </c>
    </row>
    <row r="235" spans="1:11" s="2" customFormat="1" ht="16.5" customHeight="1">
      <c r="A235" s="29"/>
      <c r="B235" s="29"/>
      <c r="C235" s="31" t="s">
        <v>16</v>
      </c>
      <c r="D235" s="23" t="s">
        <v>17</v>
      </c>
      <c r="E235" s="10">
        <v>85043</v>
      </c>
      <c r="F235" s="10">
        <f t="shared" si="66"/>
        <v>-8683</v>
      </c>
      <c r="G235" s="10">
        <v>76360</v>
      </c>
      <c r="H235" s="40">
        <v>76001.16</v>
      </c>
      <c r="I235" s="40">
        <v>0</v>
      </c>
      <c r="J235" s="40">
        <f t="shared" si="67"/>
        <v>76001.16</v>
      </c>
      <c r="K235" s="41">
        <f t="shared" si="56"/>
        <v>0.9953006809848088</v>
      </c>
    </row>
    <row r="236" spans="1:11" s="2" customFormat="1" ht="16.5" customHeight="1">
      <c r="A236" s="29"/>
      <c r="B236" s="29"/>
      <c r="C236" s="31" t="s">
        <v>348</v>
      </c>
      <c r="D236" s="23" t="s">
        <v>17</v>
      </c>
      <c r="E236" s="10">
        <v>5000</v>
      </c>
      <c r="F236" s="10">
        <f t="shared" si="66"/>
        <v>0</v>
      </c>
      <c r="G236" s="10">
        <v>5000</v>
      </c>
      <c r="H236" s="40">
        <v>5000</v>
      </c>
      <c r="I236" s="40">
        <v>0</v>
      </c>
      <c r="J236" s="40">
        <f t="shared" si="67"/>
        <v>5000</v>
      </c>
      <c r="K236" s="41">
        <f t="shared" si="56"/>
        <v>1</v>
      </c>
    </row>
    <row r="237" spans="1:11" s="2" customFormat="1" ht="16.5" customHeight="1">
      <c r="A237" s="29"/>
      <c r="B237" s="29"/>
      <c r="C237" s="31" t="s">
        <v>80</v>
      </c>
      <c r="D237" s="23" t="s">
        <v>236</v>
      </c>
      <c r="E237" s="10">
        <v>18414</v>
      </c>
      <c r="F237" s="10">
        <f t="shared" si="66"/>
        <v>743</v>
      </c>
      <c r="G237" s="10">
        <v>19157</v>
      </c>
      <c r="H237" s="40">
        <v>18572.93</v>
      </c>
      <c r="I237" s="40">
        <v>0</v>
      </c>
      <c r="J237" s="40">
        <f t="shared" si="67"/>
        <v>18572.93</v>
      </c>
      <c r="K237" s="41">
        <f t="shared" si="56"/>
        <v>0.9695114057524665</v>
      </c>
    </row>
    <row r="238" spans="1:11" s="2" customFormat="1" ht="16.5" customHeight="1">
      <c r="A238" s="29"/>
      <c r="B238" s="29"/>
      <c r="C238" s="31" t="s">
        <v>81</v>
      </c>
      <c r="D238" s="23" t="s">
        <v>82</v>
      </c>
      <c r="E238" s="10">
        <v>5800</v>
      </c>
      <c r="F238" s="10">
        <f t="shared" si="66"/>
        <v>-3901</v>
      </c>
      <c r="G238" s="10">
        <v>1899</v>
      </c>
      <c r="H238" s="40">
        <v>1852.27</v>
      </c>
      <c r="I238" s="40">
        <v>0</v>
      </c>
      <c r="J238" s="40">
        <f t="shared" si="67"/>
        <v>1852.27</v>
      </c>
      <c r="K238" s="41">
        <f t="shared" si="56"/>
        <v>0.9753923117430227</v>
      </c>
    </row>
    <row r="239" spans="1:11" s="2" customFormat="1" ht="16.5" customHeight="1">
      <c r="A239" s="29"/>
      <c r="B239" s="29"/>
      <c r="C239" s="31" t="s">
        <v>34</v>
      </c>
      <c r="D239" s="23" t="s">
        <v>35</v>
      </c>
      <c r="E239" s="10">
        <v>14900</v>
      </c>
      <c r="F239" s="10">
        <f t="shared" si="66"/>
        <v>-544</v>
      </c>
      <c r="G239" s="10">
        <v>14356</v>
      </c>
      <c r="H239" s="40">
        <v>14351.76</v>
      </c>
      <c r="I239" s="40">
        <v>0</v>
      </c>
      <c r="J239" s="40">
        <f t="shared" si="67"/>
        <v>14351.76</v>
      </c>
      <c r="K239" s="41">
        <f t="shared" si="56"/>
        <v>0.999704653106715</v>
      </c>
    </row>
    <row r="240" spans="1:11" s="2" customFormat="1" ht="16.5" customHeight="1">
      <c r="A240" s="29"/>
      <c r="B240" s="29"/>
      <c r="C240" s="31" t="s">
        <v>52</v>
      </c>
      <c r="D240" s="23" t="s">
        <v>53</v>
      </c>
      <c r="E240" s="10">
        <v>320109</v>
      </c>
      <c r="F240" s="10">
        <f t="shared" si="66"/>
        <v>6001.659999999974</v>
      </c>
      <c r="G240" s="10">
        <v>326110.66</v>
      </c>
      <c r="H240" s="40">
        <v>326110.66</v>
      </c>
      <c r="I240" s="40">
        <v>0</v>
      </c>
      <c r="J240" s="40">
        <f>H240+I240</f>
        <v>326110.66</v>
      </c>
      <c r="K240" s="41">
        <f>J240/G240</f>
        <v>1</v>
      </c>
    </row>
    <row r="241" spans="1:11" s="2" customFormat="1" ht="27" customHeight="1">
      <c r="A241" s="29"/>
      <c r="B241" s="29"/>
      <c r="C241" s="31" t="s">
        <v>83</v>
      </c>
      <c r="D241" s="23" t="s">
        <v>84</v>
      </c>
      <c r="E241" s="10">
        <v>3200</v>
      </c>
      <c r="F241" s="10">
        <f t="shared" si="66"/>
        <v>-1725</v>
      </c>
      <c r="G241" s="10">
        <v>1475</v>
      </c>
      <c r="H241" s="40">
        <v>1472.81</v>
      </c>
      <c r="I241" s="40">
        <v>0</v>
      </c>
      <c r="J241" s="40">
        <f>H241+I241</f>
        <v>1472.81</v>
      </c>
      <c r="K241" s="41">
        <f>J241/G241</f>
        <v>0.9985152542372882</v>
      </c>
    </row>
    <row r="242" spans="1:11" s="2" customFormat="1" ht="16.5" customHeight="1">
      <c r="A242" s="29"/>
      <c r="B242" s="30" t="s">
        <v>122</v>
      </c>
      <c r="C242" s="30"/>
      <c r="D242" s="20" t="s">
        <v>123</v>
      </c>
      <c r="E242" s="9">
        <f aca="true" t="shared" si="68" ref="E242:J242">SUM(E243:E261)</f>
        <v>2812860</v>
      </c>
      <c r="F242" s="9">
        <f t="shared" si="68"/>
        <v>-163555.41000000003</v>
      </c>
      <c r="G242" s="9">
        <f t="shared" si="68"/>
        <v>2649304.59</v>
      </c>
      <c r="H242" s="51">
        <f t="shared" si="68"/>
        <v>2553957.21</v>
      </c>
      <c r="I242" s="51">
        <f t="shared" si="68"/>
        <v>0</v>
      </c>
      <c r="J242" s="51">
        <f t="shared" si="68"/>
        <v>2553957.21</v>
      </c>
      <c r="K242" s="44">
        <f t="shared" si="56"/>
        <v>0.964010412256901</v>
      </c>
    </row>
    <row r="243" spans="1:11" s="2" customFormat="1" ht="16.5" customHeight="1">
      <c r="A243" s="29"/>
      <c r="B243" s="29"/>
      <c r="C243" s="31" t="s">
        <v>46</v>
      </c>
      <c r="D243" s="23" t="s">
        <v>47</v>
      </c>
      <c r="E243" s="10">
        <v>82530</v>
      </c>
      <c r="F243" s="10">
        <f aca="true" t="shared" si="69" ref="F243:F261">G243-E243</f>
        <v>8537</v>
      </c>
      <c r="G243" s="10">
        <v>91067</v>
      </c>
      <c r="H243" s="40">
        <v>90684.26</v>
      </c>
      <c r="I243" s="40">
        <v>0</v>
      </c>
      <c r="J243" s="40">
        <f aca="true" t="shared" si="70" ref="J243:J261">H243+I243</f>
        <v>90684.26</v>
      </c>
      <c r="K243" s="41">
        <f t="shared" si="56"/>
        <v>0.9957971603325024</v>
      </c>
    </row>
    <row r="244" spans="1:11" s="2" customFormat="1" ht="16.5" customHeight="1">
      <c r="A244" s="29"/>
      <c r="B244" s="29"/>
      <c r="C244" s="31" t="s">
        <v>26</v>
      </c>
      <c r="D244" s="23" t="s">
        <v>27</v>
      </c>
      <c r="E244" s="10">
        <v>1763675</v>
      </c>
      <c r="F244" s="10">
        <f t="shared" si="69"/>
        <v>-224995.03000000003</v>
      </c>
      <c r="G244" s="10">
        <v>1538679.97</v>
      </c>
      <c r="H244" s="40">
        <v>1529516.37</v>
      </c>
      <c r="I244" s="40">
        <v>0</v>
      </c>
      <c r="J244" s="40">
        <f t="shared" si="70"/>
        <v>1529516.37</v>
      </c>
      <c r="K244" s="41">
        <f t="shared" si="56"/>
        <v>0.9940445055640779</v>
      </c>
    </row>
    <row r="245" spans="1:11" s="2" customFormat="1" ht="16.5" customHeight="1">
      <c r="A245" s="29"/>
      <c r="B245" s="29"/>
      <c r="C245" s="31" t="s">
        <v>48</v>
      </c>
      <c r="D245" s="23" t="s">
        <v>49</v>
      </c>
      <c r="E245" s="10">
        <v>117076</v>
      </c>
      <c r="F245" s="10">
        <f t="shared" si="69"/>
        <v>-6459</v>
      </c>
      <c r="G245" s="10">
        <v>110617</v>
      </c>
      <c r="H245" s="40">
        <v>110615.3</v>
      </c>
      <c r="I245" s="40">
        <v>0</v>
      </c>
      <c r="J245" s="40">
        <f t="shared" si="70"/>
        <v>110615.3</v>
      </c>
      <c r="K245" s="41">
        <f t="shared" si="56"/>
        <v>0.9999846316569786</v>
      </c>
    </row>
    <row r="246" spans="1:11" s="2" customFormat="1" ht="16.5" customHeight="1">
      <c r="A246" s="29"/>
      <c r="B246" s="29"/>
      <c r="C246" s="31" t="s">
        <v>28</v>
      </c>
      <c r="D246" s="23" t="s">
        <v>29</v>
      </c>
      <c r="E246" s="10">
        <v>284239</v>
      </c>
      <c r="F246" s="10">
        <f t="shared" si="69"/>
        <v>-9461.320000000007</v>
      </c>
      <c r="G246" s="10">
        <v>274777.68</v>
      </c>
      <c r="H246" s="40">
        <v>272043.45</v>
      </c>
      <c r="I246" s="40">
        <v>0</v>
      </c>
      <c r="J246" s="40">
        <f t="shared" si="70"/>
        <v>272043.45</v>
      </c>
      <c r="K246" s="41">
        <f t="shared" si="56"/>
        <v>0.9900493009475879</v>
      </c>
    </row>
    <row r="247" spans="1:11" s="2" customFormat="1" ht="16.5" customHeight="1">
      <c r="A247" s="29"/>
      <c r="B247" s="29"/>
      <c r="C247" s="31" t="s">
        <v>30</v>
      </c>
      <c r="D247" s="23" t="s">
        <v>31</v>
      </c>
      <c r="E247" s="10">
        <v>35248</v>
      </c>
      <c r="F247" s="10">
        <f t="shared" si="69"/>
        <v>-8023.060000000001</v>
      </c>
      <c r="G247" s="10">
        <v>27224.94</v>
      </c>
      <c r="H247" s="40">
        <v>26428.89</v>
      </c>
      <c r="I247" s="40">
        <v>0</v>
      </c>
      <c r="J247" s="40">
        <f t="shared" si="70"/>
        <v>26428.89</v>
      </c>
      <c r="K247" s="41">
        <f t="shared" si="56"/>
        <v>0.9707602661383276</v>
      </c>
    </row>
    <row r="248" spans="1:11" s="2" customFormat="1" ht="16.5" customHeight="1">
      <c r="A248" s="29"/>
      <c r="B248" s="29"/>
      <c r="C248" s="31" t="s">
        <v>331</v>
      </c>
      <c r="D248" s="23" t="s">
        <v>332</v>
      </c>
      <c r="E248" s="10">
        <v>2180</v>
      </c>
      <c r="F248" s="10">
        <f>G248-E248</f>
        <v>-2180</v>
      </c>
      <c r="G248" s="10">
        <v>0</v>
      </c>
      <c r="H248" s="40">
        <v>0</v>
      </c>
      <c r="I248" s="40">
        <v>0</v>
      </c>
      <c r="J248" s="40">
        <f>H248+I248</f>
        <v>0</v>
      </c>
      <c r="K248" s="41"/>
    </row>
    <row r="249" spans="1:11" s="2" customFormat="1" ht="16.5" customHeight="1">
      <c r="A249" s="89"/>
      <c r="B249" s="89"/>
      <c r="C249" s="31" t="s">
        <v>32</v>
      </c>
      <c r="D249" s="23" t="s">
        <v>33</v>
      </c>
      <c r="E249" s="10">
        <v>3200</v>
      </c>
      <c r="F249" s="10">
        <f t="shared" si="69"/>
        <v>-1995</v>
      </c>
      <c r="G249" s="10">
        <v>1205</v>
      </c>
      <c r="H249" s="40">
        <v>1071</v>
      </c>
      <c r="I249" s="40">
        <v>0</v>
      </c>
      <c r="J249" s="40">
        <f t="shared" si="70"/>
        <v>1071</v>
      </c>
      <c r="K249" s="41">
        <f>J249/G249</f>
        <v>0.8887966804979253</v>
      </c>
    </row>
    <row r="250" spans="1:11" s="2" customFormat="1" ht="16.5" customHeight="1">
      <c r="A250" s="122"/>
      <c r="B250" s="122"/>
      <c r="C250" s="31" t="s">
        <v>8</v>
      </c>
      <c r="D250" s="23" t="s">
        <v>9</v>
      </c>
      <c r="E250" s="10">
        <v>66000</v>
      </c>
      <c r="F250" s="10">
        <f t="shared" si="69"/>
        <v>-11293</v>
      </c>
      <c r="G250" s="10">
        <v>54707</v>
      </c>
      <c r="H250" s="40">
        <v>53101.37</v>
      </c>
      <c r="I250" s="40">
        <v>0</v>
      </c>
      <c r="J250" s="40">
        <f t="shared" si="70"/>
        <v>53101.37</v>
      </c>
      <c r="K250" s="41">
        <f t="shared" si="56"/>
        <v>0.9706503738095674</v>
      </c>
    </row>
    <row r="251" spans="1:11" s="2" customFormat="1" ht="15.75" customHeight="1">
      <c r="A251" s="29"/>
      <c r="B251" s="29"/>
      <c r="C251" s="31" t="s">
        <v>121</v>
      </c>
      <c r="D251" s="23" t="s">
        <v>286</v>
      </c>
      <c r="E251" s="10">
        <v>13577</v>
      </c>
      <c r="F251" s="10">
        <f t="shared" si="69"/>
        <v>-6747</v>
      </c>
      <c r="G251" s="10">
        <v>6830</v>
      </c>
      <c r="H251" s="40">
        <v>6728.98</v>
      </c>
      <c r="I251" s="40">
        <v>0</v>
      </c>
      <c r="J251" s="40">
        <f t="shared" si="70"/>
        <v>6728.98</v>
      </c>
      <c r="K251" s="41">
        <f t="shared" si="56"/>
        <v>0.9852093704245973</v>
      </c>
    </row>
    <row r="252" spans="1:11" s="2" customFormat="1" ht="16.5" customHeight="1">
      <c r="A252" s="29"/>
      <c r="B252" s="29"/>
      <c r="C252" s="31" t="s">
        <v>10</v>
      </c>
      <c r="D252" s="23" t="s">
        <v>11</v>
      </c>
      <c r="E252" s="10">
        <v>75700</v>
      </c>
      <c r="F252" s="10">
        <f t="shared" si="69"/>
        <v>-15107</v>
      </c>
      <c r="G252" s="10">
        <v>60593</v>
      </c>
      <c r="H252" s="40">
        <v>58912.4</v>
      </c>
      <c r="I252" s="40">
        <v>0</v>
      </c>
      <c r="J252" s="40">
        <f t="shared" si="70"/>
        <v>58912.4</v>
      </c>
      <c r="K252" s="41">
        <f t="shared" si="56"/>
        <v>0.972264122918489</v>
      </c>
    </row>
    <row r="253" spans="1:11" s="2" customFormat="1" ht="16.5" customHeight="1">
      <c r="A253" s="29"/>
      <c r="B253" s="29"/>
      <c r="C253" s="31" t="s">
        <v>14</v>
      </c>
      <c r="D253" s="23" t="s">
        <v>15</v>
      </c>
      <c r="E253" s="10">
        <v>24000</v>
      </c>
      <c r="F253" s="10">
        <f t="shared" si="69"/>
        <v>22524</v>
      </c>
      <c r="G253" s="10">
        <v>46524</v>
      </c>
      <c r="H253" s="40">
        <v>45269.84</v>
      </c>
      <c r="I253" s="40">
        <v>0</v>
      </c>
      <c r="J253" s="40">
        <f t="shared" si="70"/>
        <v>45269.84</v>
      </c>
      <c r="K253" s="41">
        <f t="shared" si="56"/>
        <v>0.9730427306336513</v>
      </c>
    </row>
    <row r="254" spans="1:11" s="2" customFormat="1" ht="16.5" customHeight="1">
      <c r="A254" s="29"/>
      <c r="B254" s="29"/>
      <c r="C254" s="31" t="s">
        <v>50</v>
      </c>
      <c r="D254" s="23" t="s">
        <v>51</v>
      </c>
      <c r="E254" s="10">
        <v>2200</v>
      </c>
      <c r="F254" s="10">
        <f t="shared" si="69"/>
        <v>-100</v>
      </c>
      <c r="G254" s="10">
        <v>2100</v>
      </c>
      <c r="H254" s="40">
        <v>1234.58</v>
      </c>
      <c r="I254" s="40">
        <v>0</v>
      </c>
      <c r="J254" s="40">
        <f t="shared" si="70"/>
        <v>1234.58</v>
      </c>
      <c r="K254" s="41">
        <f t="shared" si="56"/>
        <v>0.587895238095238</v>
      </c>
    </row>
    <row r="255" spans="1:11" s="2" customFormat="1" ht="16.5" customHeight="1">
      <c r="A255" s="29"/>
      <c r="B255" s="29"/>
      <c r="C255" s="31" t="s">
        <v>16</v>
      </c>
      <c r="D255" s="23" t="s">
        <v>17</v>
      </c>
      <c r="E255" s="10">
        <v>33700</v>
      </c>
      <c r="F255" s="10">
        <f t="shared" si="69"/>
        <v>-4468</v>
      </c>
      <c r="G255" s="10">
        <v>29232</v>
      </c>
      <c r="H255" s="40">
        <v>28732.29</v>
      </c>
      <c r="I255" s="40">
        <v>0</v>
      </c>
      <c r="J255" s="40">
        <f t="shared" si="70"/>
        <v>28732.29</v>
      </c>
      <c r="K255" s="41">
        <f t="shared" si="56"/>
        <v>0.9829053776683088</v>
      </c>
    </row>
    <row r="256" spans="1:11" s="2" customFormat="1" ht="27" customHeight="1">
      <c r="A256" s="86"/>
      <c r="B256" s="86"/>
      <c r="C256" s="22" t="s">
        <v>141</v>
      </c>
      <c r="D256" s="23" t="s">
        <v>142</v>
      </c>
      <c r="E256" s="10">
        <v>200000</v>
      </c>
      <c r="F256" s="10">
        <f>G256-E256</f>
        <v>100000</v>
      </c>
      <c r="G256" s="10">
        <v>300000</v>
      </c>
      <c r="H256" s="40">
        <v>223951.79</v>
      </c>
      <c r="I256" s="40">
        <v>0</v>
      </c>
      <c r="J256" s="40">
        <f>H256+I256</f>
        <v>223951.79</v>
      </c>
      <c r="K256" s="41">
        <f t="shared" si="56"/>
        <v>0.7465059666666667</v>
      </c>
    </row>
    <row r="257" spans="1:11" s="2" customFormat="1" ht="16.5" customHeight="1">
      <c r="A257" s="29"/>
      <c r="B257" s="29"/>
      <c r="C257" s="31" t="s">
        <v>80</v>
      </c>
      <c r="D257" s="23" t="s">
        <v>236</v>
      </c>
      <c r="E257" s="10">
        <v>8900</v>
      </c>
      <c r="F257" s="10">
        <f t="shared" si="69"/>
        <v>-2721</v>
      </c>
      <c r="G257" s="10">
        <v>6179</v>
      </c>
      <c r="H257" s="40">
        <v>6117.58</v>
      </c>
      <c r="I257" s="40">
        <v>0</v>
      </c>
      <c r="J257" s="40">
        <f t="shared" si="70"/>
        <v>6117.58</v>
      </c>
      <c r="K257" s="41">
        <f>J257/G257</f>
        <v>0.990059880239521</v>
      </c>
    </row>
    <row r="258" spans="1:11" s="2" customFormat="1" ht="16.5" customHeight="1">
      <c r="A258" s="29"/>
      <c r="B258" s="29"/>
      <c r="C258" s="31" t="s">
        <v>81</v>
      </c>
      <c r="D258" s="23" t="s">
        <v>82</v>
      </c>
      <c r="E258" s="10">
        <v>800</v>
      </c>
      <c r="F258" s="10">
        <f t="shared" si="69"/>
        <v>-800</v>
      </c>
      <c r="G258" s="10">
        <v>0</v>
      </c>
      <c r="H258" s="40">
        <v>0</v>
      </c>
      <c r="I258" s="40">
        <v>0</v>
      </c>
      <c r="J258" s="40">
        <f t="shared" si="70"/>
        <v>0</v>
      </c>
      <c r="K258" s="41"/>
    </row>
    <row r="259" spans="1:11" s="2" customFormat="1" ht="16.5" customHeight="1">
      <c r="A259" s="29"/>
      <c r="B259" s="29"/>
      <c r="C259" s="31" t="s">
        <v>34</v>
      </c>
      <c r="D259" s="23" t="s">
        <v>35</v>
      </c>
      <c r="E259" s="10">
        <v>5550</v>
      </c>
      <c r="F259" s="10">
        <f t="shared" si="69"/>
        <v>-947</v>
      </c>
      <c r="G259" s="10">
        <v>4603</v>
      </c>
      <c r="H259" s="40">
        <v>4584.11</v>
      </c>
      <c r="I259" s="40">
        <v>0</v>
      </c>
      <c r="J259" s="40">
        <f t="shared" si="70"/>
        <v>4584.11</v>
      </c>
      <c r="K259" s="41">
        <f t="shared" si="56"/>
        <v>0.9958961546817292</v>
      </c>
    </row>
    <row r="260" spans="1:11" s="2" customFormat="1" ht="16.5" customHeight="1">
      <c r="A260" s="29"/>
      <c r="B260" s="29"/>
      <c r="C260" s="31" t="s">
        <v>52</v>
      </c>
      <c r="D260" s="23" t="s">
        <v>53</v>
      </c>
      <c r="E260" s="10">
        <v>93185</v>
      </c>
      <c r="F260" s="10">
        <f t="shared" si="69"/>
        <v>1530</v>
      </c>
      <c r="G260" s="10">
        <v>94715</v>
      </c>
      <c r="H260" s="40">
        <v>94715</v>
      </c>
      <c r="I260" s="40">
        <v>0</v>
      </c>
      <c r="J260" s="40">
        <f t="shared" si="70"/>
        <v>94715</v>
      </c>
      <c r="K260" s="41">
        <f t="shared" si="56"/>
        <v>1</v>
      </c>
    </row>
    <row r="261" spans="1:11" s="2" customFormat="1" ht="27" customHeight="1">
      <c r="A261" s="29"/>
      <c r="B261" s="32"/>
      <c r="C261" s="31" t="s">
        <v>83</v>
      </c>
      <c r="D261" s="23" t="s">
        <v>84</v>
      </c>
      <c r="E261" s="10">
        <v>1100</v>
      </c>
      <c r="F261" s="10">
        <f t="shared" si="69"/>
        <v>-850</v>
      </c>
      <c r="G261" s="10">
        <v>250</v>
      </c>
      <c r="H261" s="40">
        <v>250</v>
      </c>
      <c r="I261" s="40">
        <v>0</v>
      </c>
      <c r="J261" s="40">
        <f t="shared" si="70"/>
        <v>250</v>
      </c>
      <c r="K261" s="41">
        <f t="shared" si="56"/>
        <v>1</v>
      </c>
    </row>
    <row r="262" spans="1:11" s="2" customFormat="1" ht="16.5" customHeight="1">
      <c r="A262" s="29"/>
      <c r="B262" s="30" t="s">
        <v>124</v>
      </c>
      <c r="C262" s="30"/>
      <c r="D262" s="20" t="s">
        <v>125</v>
      </c>
      <c r="E262" s="9">
        <f aca="true" t="shared" si="71" ref="E262:J262">SUM(E263:E271)</f>
        <v>587261</v>
      </c>
      <c r="F262" s="9">
        <f t="shared" si="71"/>
        <v>0</v>
      </c>
      <c r="G262" s="9">
        <f t="shared" si="71"/>
        <v>587261</v>
      </c>
      <c r="H262" s="51">
        <f t="shared" si="71"/>
        <v>263419</v>
      </c>
      <c r="I262" s="51">
        <f t="shared" si="71"/>
        <v>0</v>
      </c>
      <c r="J262" s="51">
        <f t="shared" si="71"/>
        <v>263419</v>
      </c>
      <c r="K262" s="44">
        <f aca="true" t="shared" si="72" ref="K262:K314">J262/G262</f>
        <v>0.4485552420474031</v>
      </c>
    </row>
    <row r="263" spans="1:11" s="2" customFormat="1" ht="16.5" customHeight="1">
      <c r="A263" s="29"/>
      <c r="B263" s="29"/>
      <c r="C263" s="31" t="s">
        <v>26</v>
      </c>
      <c r="D263" s="23" t="s">
        <v>27</v>
      </c>
      <c r="E263" s="10">
        <v>60000</v>
      </c>
      <c r="F263" s="10">
        <f aca="true" t="shared" si="73" ref="F263:F271">G263-E263</f>
        <v>0</v>
      </c>
      <c r="G263" s="10">
        <v>60000</v>
      </c>
      <c r="H263" s="40">
        <v>16342.25</v>
      </c>
      <c r="I263" s="40">
        <v>0</v>
      </c>
      <c r="J263" s="40">
        <f aca="true" t="shared" si="74" ref="J263:J271">H263+I263</f>
        <v>16342.25</v>
      </c>
      <c r="K263" s="41">
        <f t="shared" si="72"/>
        <v>0.27237083333333334</v>
      </c>
    </row>
    <row r="264" spans="1:11" s="2" customFormat="1" ht="16.5" customHeight="1">
      <c r="A264" s="29"/>
      <c r="B264" s="29"/>
      <c r="C264" s="31" t="s">
        <v>48</v>
      </c>
      <c r="D264" s="23" t="s">
        <v>49</v>
      </c>
      <c r="E264" s="10">
        <v>3000</v>
      </c>
      <c r="F264" s="10">
        <f t="shared" si="73"/>
        <v>-1351</v>
      </c>
      <c r="G264" s="10">
        <v>1649</v>
      </c>
      <c r="H264" s="40">
        <v>1648.13</v>
      </c>
      <c r="I264" s="40">
        <v>0</v>
      </c>
      <c r="J264" s="40">
        <f t="shared" si="74"/>
        <v>1648.13</v>
      </c>
      <c r="K264" s="41">
        <f t="shared" si="72"/>
        <v>0.999472407519709</v>
      </c>
    </row>
    <row r="265" spans="1:11" s="2" customFormat="1" ht="16.5" customHeight="1">
      <c r="A265" s="29"/>
      <c r="B265" s="29"/>
      <c r="C265" s="31" t="s">
        <v>28</v>
      </c>
      <c r="D265" s="23" t="s">
        <v>29</v>
      </c>
      <c r="E265" s="10">
        <v>10950</v>
      </c>
      <c r="F265" s="10">
        <f t="shared" si="73"/>
        <v>0</v>
      </c>
      <c r="G265" s="10">
        <v>10950</v>
      </c>
      <c r="H265" s="40">
        <v>3089.59</v>
      </c>
      <c r="I265" s="40">
        <v>0</v>
      </c>
      <c r="J265" s="40">
        <f t="shared" si="74"/>
        <v>3089.59</v>
      </c>
      <c r="K265" s="41">
        <f t="shared" si="72"/>
        <v>0.2821543378995434</v>
      </c>
    </row>
    <row r="266" spans="1:11" s="2" customFormat="1" ht="16.5" customHeight="1">
      <c r="A266" s="29"/>
      <c r="B266" s="29"/>
      <c r="C266" s="31" t="s">
        <v>30</v>
      </c>
      <c r="D266" s="23" t="s">
        <v>31</v>
      </c>
      <c r="E266" s="10">
        <v>1545</v>
      </c>
      <c r="F266" s="10">
        <f t="shared" si="73"/>
        <v>0</v>
      </c>
      <c r="G266" s="10">
        <v>1545</v>
      </c>
      <c r="H266" s="40">
        <v>355.94</v>
      </c>
      <c r="I266" s="40">
        <v>0</v>
      </c>
      <c r="J266" s="40">
        <f t="shared" si="74"/>
        <v>355.94</v>
      </c>
      <c r="K266" s="41">
        <f t="shared" si="72"/>
        <v>0.23038187702265372</v>
      </c>
    </row>
    <row r="267" spans="1:11" s="2" customFormat="1" ht="16.5" customHeight="1">
      <c r="A267" s="29"/>
      <c r="B267" s="29"/>
      <c r="C267" s="31" t="s">
        <v>32</v>
      </c>
      <c r="D267" s="23" t="s">
        <v>33</v>
      </c>
      <c r="E267" s="10">
        <v>10000</v>
      </c>
      <c r="F267" s="10">
        <f t="shared" si="73"/>
        <v>0</v>
      </c>
      <c r="G267" s="10">
        <v>10000</v>
      </c>
      <c r="H267" s="40">
        <v>7574.93</v>
      </c>
      <c r="I267" s="40">
        <v>0</v>
      </c>
      <c r="J267" s="40">
        <f t="shared" si="74"/>
        <v>7574.93</v>
      </c>
      <c r="K267" s="41">
        <f t="shared" si="72"/>
        <v>0.7574930000000001</v>
      </c>
    </row>
    <row r="268" spans="1:11" s="2" customFormat="1" ht="16.5" customHeight="1">
      <c r="A268" s="86"/>
      <c r="B268" s="86"/>
      <c r="C268" s="22" t="s">
        <v>8</v>
      </c>
      <c r="D268" s="23" t="s">
        <v>9</v>
      </c>
      <c r="E268" s="10">
        <v>5000</v>
      </c>
      <c r="F268" s="10">
        <f t="shared" si="73"/>
        <v>0</v>
      </c>
      <c r="G268" s="10">
        <v>5000</v>
      </c>
      <c r="H268" s="40">
        <v>4506.51</v>
      </c>
      <c r="I268" s="40">
        <v>0</v>
      </c>
      <c r="J268" s="40">
        <f t="shared" si="74"/>
        <v>4506.51</v>
      </c>
      <c r="K268" s="41">
        <f t="shared" si="72"/>
        <v>0.901302</v>
      </c>
    </row>
    <row r="269" spans="1:11" s="2" customFormat="1" ht="16.5" customHeight="1">
      <c r="A269" s="29"/>
      <c r="B269" s="29"/>
      <c r="C269" s="31" t="s">
        <v>14</v>
      </c>
      <c r="D269" s="23" t="s">
        <v>15</v>
      </c>
      <c r="E269" s="10">
        <v>3000</v>
      </c>
      <c r="F269" s="10">
        <f>G269-E269</f>
        <v>0</v>
      </c>
      <c r="G269" s="10">
        <v>3000</v>
      </c>
      <c r="H269" s="40">
        <v>861</v>
      </c>
      <c r="I269" s="40">
        <v>0</v>
      </c>
      <c r="J269" s="40">
        <f>H269+I269</f>
        <v>861</v>
      </c>
      <c r="K269" s="41">
        <f>J269/G269</f>
        <v>0.287</v>
      </c>
    </row>
    <row r="270" spans="1:11" s="2" customFormat="1" ht="16.5" customHeight="1">
      <c r="A270" s="29"/>
      <c r="B270" s="29"/>
      <c r="C270" s="31" t="s">
        <v>16</v>
      </c>
      <c r="D270" s="23" t="s">
        <v>17</v>
      </c>
      <c r="E270" s="10">
        <v>490766</v>
      </c>
      <c r="F270" s="10">
        <f t="shared" si="73"/>
        <v>1351</v>
      </c>
      <c r="G270" s="10">
        <v>492117</v>
      </c>
      <c r="H270" s="40">
        <v>226759.65</v>
      </c>
      <c r="I270" s="40">
        <v>0</v>
      </c>
      <c r="J270" s="40">
        <f t="shared" si="74"/>
        <v>226759.65</v>
      </c>
      <c r="K270" s="41">
        <f t="shared" si="72"/>
        <v>0.46078402087308507</v>
      </c>
    </row>
    <row r="271" spans="1:11" s="2" customFormat="1" ht="16.5" customHeight="1">
      <c r="A271" s="29"/>
      <c r="B271" s="29"/>
      <c r="C271" s="31" t="s">
        <v>34</v>
      </c>
      <c r="D271" s="23" t="s">
        <v>35</v>
      </c>
      <c r="E271" s="10">
        <v>3000</v>
      </c>
      <c r="F271" s="10">
        <f t="shared" si="73"/>
        <v>0</v>
      </c>
      <c r="G271" s="10">
        <v>3000</v>
      </c>
      <c r="H271" s="40">
        <v>2281</v>
      </c>
      <c r="I271" s="40">
        <v>0</v>
      </c>
      <c r="J271" s="40">
        <f t="shared" si="74"/>
        <v>2281</v>
      </c>
      <c r="K271" s="41">
        <f t="shared" si="72"/>
        <v>0.7603333333333333</v>
      </c>
    </row>
    <row r="272" spans="1:11" s="2" customFormat="1" ht="16.5" customHeight="1">
      <c r="A272" s="29"/>
      <c r="B272" s="30" t="s">
        <v>126</v>
      </c>
      <c r="C272" s="30"/>
      <c r="D272" s="20" t="s">
        <v>127</v>
      </c>
      <c r="E272" s="9">
        <f aca="true" t="shared" si="75" ref="E272:J272">SUM(E273:E276)</f>
        <v>50334</v>
      </c>
      <c r="F272" s="9">
        <f t="shared" si="75"/>
        <v>0</v>
      </c>
      <c r="G272" s="9">
        <f t="shared" si="75"/>
        <v>50334</v>
      </c>
      <c r="H272" s="9">
        <f t="shared" si="75"/>
        <v>38615.39</v>
      </c>
      <c r="I272" s="51">
        <f t="shared" si="75"/>
        <v>0</v>
      </c>
      <c r="J272" s="51">
        <f t="shared" si="75"/>
        <v>38615.39</v>
      </c>
      <c r="K272" s="44">
        <f t="shared" si="72"/>
        <v>0.7671830174434776</v>
      </c>
    </row>
    <row r="273" spans="1:11" s="2" customFormat="1" ht="16.5" customHeight="1">
      <c r="A273" s="29"/>
      <c r="B273" s="29"/>
      <c r="C273" s="31" t="s">
        <v>8</v>
      </c>
      <c r="D273" s="23" t="s">
        <v>9</v>
      </c>
      <c r="E273" s="10">
        <v>5300</v>
      </c>
      <c r="F273" s="10">
        <f>G273-E273</f>
        <v>5666</v>
      </c>
      <c r="G273" s="10">
        <v>10966</v>
      </c>
      <c r="H273" s="40">
        <v>8902.93</v>
      </c>
      <c r="I273" s="40">
        <v>0</v>
      </c>
      <c r="J273" s="40">
        <f>H273+I273</f>
        <v>8902.93</v>
      </c>
      <c r="K273" s="41">
        <f t="shared" si="72"/>
        <v>0.8118666788254605</v>
      </c>
    </row>
    <row r="274" spans="1:11" s="2" customFormat="1" ht="16.5" customHeight="1">
      <c r="A274" s="29"/>
      <c r="B274" s="29"/>
      <c r="C274" s="31" t="s">
        <v>16</v>
      </c>
      <c r="D274" s="23" t="s">
        <v>17</v>
      </c>
      <c r="E274" s="10">
        <v>8639</v>
      </c>
      <c r="F274" s="10">
        <f>G274-E274</f>
        <v>3391</v>
      </c>
      <c r="G274" s="10">
        <v>12030</v>
      </c>
      <c r="H274" s="40">
        <v>11897.76</v>
      </c>
      <c r="I274" s="40">
        <v>0</v>
      </c>
      <c r="J274" s="40">
        <f>H274+I274</f>
        <v>11897.76</v>
      </c>
      <c r="K274" s="41">
        <f t="shared" si="72"/>
        <v>0.9890074812967581</v>
      </c>
    </row>
    <row r="275" spans="1:11" s="2" customFormat="1" ht="16.5" customHeight="1">
      <c r="A275" s="29"/>
      <c r="B275" s="29"/>
      <c r="C275" s="31" t="s">
        <v>81</v>
      </c>
      <c r="D275" s="23" t="s">
        <v>82</v>
      </c>
      <c r="E275" s="10">
        <v>6400</v>
      </c>
      <c r="F275" s="10">
        <f>G275-E275</f>
        <v>-6008</v>
      </c>
      <c r="G275" s="10">
        <v>392</v>
      </c>
      <c r="H275" s="40">
        <v>391.15</v>
      </c>
      <c r="I275" s="40">
        <v>0</v>
      </c>
      <c r="J275" s="40">
        <f>H275+I275</f>
        <v>391.15</v>
      </c>
      <c r="K275" s="41">
        <f t="shared" si="72"/>
        <v>0.9978316326530612</v>
      </c>
    </row>
    <row r="276" spans="1:11" s="2" customFormat="1" ht="27" customHeight="1">
      <c r="A276" s="29"/>
      <c r="B276" s="29"/>
      <c r="C276" s="31" t="s">
        <v>83</v>
      </c>
      <c r="D276" s="23" t="s">
        <v>84</v>
      </c>
      <c r="E276" s="10">
        <v>29995</v>
      </c>
      <c r="F276" s="10">
        <f>G276-E276</f>
        <v>-3049</v>
      </c>
      <c r="G276" s="10">
        <v>26946</v>
      </c>
      <c r="H276" s="40">
        <v>17423.55</v>
      </c>
      <c r="I276" s="40">
        <v>0</v>
      </c>
      <c r="J276" s="40">
        <f>H276+I276</f>
        <v>17423.55</v>
      </c>
      <c r="K276" s="41">
        <f t="shared" si="72"/>
        <v>0.6466098864395458</v>
      </c>
    </row>
    <row r="277" spans="1:11" s="2" customFormat="1" ht="68.25" customHeight="1">
      <c r="A277" s="29"/>
      <c r="B277" s="30" t="s">
        <v>237</v>
      </c>
      <c r="C277" s="30"/>
      <c r="D277" s="20" t="s">
        <v>238</v>
      </c>
      <c r="E277" s="9">
        <f aca="true" t="shared" si="76" ref="E277:J277">SUM(E278:E283)</f>
        <v>0</v>
      </c>
      <c r="F277" s="9">
        <f t="shared" si="76"/>
        <v>199098.41</v>
      </c>
      <c r="G277" s="9">
        <f t="shared" si="76"/>
        <v>199098.41</v>
      </c>
      <c r="H277" s="9">
        <f t="shared" si="76"/>
        <v>198162.73</v>
      </c>
      <c r="I277" s="9">
        <f t="shared" si="76"/>
        <v>0</v>
      </c>
      <c r="J277" s="9">
        <f t="shared" si="76"/>
        <v>198162.73</v>
      </c>
      <c r="K277" s="44">
        <f t="shared" si="72"/>
        <v>0.9953004145035613</v>
      </c>
    </row>
    <row r="278" spans="1:11" s="2" customFormat="1" ht="17.25" customHeight="1">
      <c r="A278" s="73"/>
      <c r="B278" s="73"/>
      <c r="C278" s="74" t="s">
        <v>46</v>
      </c>
      <c r="D278" s="23" t="s">
        <v>47</v>
      </c>
      <c r="E278" s="10">
        <v>0</v>
      </c>
      <c r="F278" s="10">
        <f aca="true" t="shared" si="77" ref="F278:F283">G278-E278</f>
        <v>713</v>
      </c>
      <c r="G278" s="10">
        <v>713</v>
      </c>
      <c r="H278" s="40">
        <v>695.58</v>
      </c>
      <c r="I278" s="40">
        <v>0</v>
      </c>
      <c r="J278" s="40">
        <f aca="true" t="shared" si="78" ref="J278:J283">H278+I278</f>
        <v>695.58</v>
      </c>
      <c r="K278" s="41">
        <f t="shared" si="72"/>
        <v>0.9755680224403928</v>
      </c>
    </row>
    <row r="279" spans="1:11" s="2" customFormat="1" ht="17.25" customHeight="1">
      <c r="A279" s="29"/>
      <c r="B279" s="29"/>
      <c r="C279" s="31" t="s">
        <v>26</v>
      </c>
      <c r="D279" s="23" t="s">
        <v>27</v>
      </c>
      <c r="E279" s="10">
        <v>0</v>
      </c>
      <c r="F279" s="10">
        <f t="shared" si="77"/>
        <v>165429.03</v>
      </c>
      <c r="G279" s="10">
        <v>165429.03</v>
      </c>
      <c r="H279" s="40">
        <v>165037.87</v>
      </c>
      <c r="I279" s="40">
        <v>0</v>
      </c>
      <c r="J279" s="40">
        <f t="shared" si="78"/>
        <v>165037.87</v>
      </c>
      <c r="K279" s="41">
        <f t="shared" si="72"/>
        <v>0.9976354815113163</v>
      </c>
    </row>
    <row r="280" spans="1:11" s="2" customFormat="1" ht="17.25" customHeight="1">
      <c r="A280" s="29"/>
      <c r="B280" s="29"/>
      <c r="C280" s="31" t="s">
        <v>28</v>
      </c>
      <c r="D280" s="23" t="s">
        <v>29</v>
      </c>
      <c r="E280" s="10">
        <v>0</v>
      </c>
      <c r="F280" s="10">
        <f t="shared" si="77"/>
        <v>27924.32</v>
      </c>
      <c r="G280" s="10">
        <v>27924.32</v>
      </c>
      <c r="H280" s="40">
        <v>27481.61</v>
      </c>
      <c r="I280" s="40">
        <v>0</v>
      </c>
      <c r="J280" s="40">
        <f t="shared" si="78"/>
        <v>27481.61</v>
      </c>
      <c r="K280" s="41">
        <f t="shared" si="72"/>
        <v>0.9841460776842552</v>
      </c>
    </row>
    <row r="281" spans="1:11" s="2" customFormat="1" ht="17.25" customHeight="1">
      <c r="A281" s="29"/>
      <c r="B281" s="29"/>
      <c r="C281" s="31" t="s">
        <v>30</v>
      </c>
      <c r="D281" s="23" t="s">
        <v>31</v>
      </c>
      <c r="E281" s="10">
        <v>0</v>
      </c>
      <c r="F281" s="10">
        <f t="shared" si="77"/>
        <v>3968.06</v>
      </c>
      <c r="G281" s="10">
        <v>3968.06</v>
      </c>
      <c r="H281" s="40">
        <v>3885.17</v>
      </c>
      <c r="I281" s="40">
        <v>0</v>
      </c>
      <c r="J281" s="40">
        <f t="shared" si="78"/>
        <v>3885.17</v>
      </c>
      <c r="K281" s="41">
        <f t="shared" si="72"/>
        <v>0.9791106989309638</v>
      </c>
    </row>
    <row r="282" spans="1:11" s="2" customFormat="1" ht="17.25" customHeight="1">
      <c r="A282" s="89"/>
      <c r="B282" s="89"/>
      <c r="C282" s="31" t="s">
        <v>121</v>
      </c>
      <c r="D282" s="23" t="s">
        <v>286</v>
      </c>
      <c r="E282" s="10">
        <v>0</v>
      </c>
      <c r="F282" s="10">
        <f t="shared" si="77"/>
        <v>625</v>
      </c>
      <c r="G282" s="10">
        <v>625</v>
      </c>
      <c r="H282" s="40">
        <v>623.5</v>
      </c>
      <c r="I282" s="40">
        <v>0</v>
      </c>
      <c r="J282" s="40">
        <f t="shared" si="78"/>
        <v>623.5</v>
      </c>
      <c r="K282" s="41">
        <f t="shared" si="72"/>
        <v>0.9976</v>
      </c>
    </row>
    <row r="283" spans="1:11" s="2" customFormat="1" ht="17.25" customHeight="1">
      <c r="A283" s="122"/>
      <c r="B283" s="122"/>
      <c r="C283" s="31" t="s">
        <v>52</v>
      </c>
      <c r="D283" s="23" t="s">
        <v>53</v>
      </c>
      <c r="E283" s="10">
        <v>0</v>
      </c>
      <c r="F283" s="10">
        <f t="shared" si="77"/>
        <v>439</v>
      </c>
      <c r="G283" s="10">
        <v>439</v>
      </c>
      <c r="H283" s="40">
        <v>439</v>
      </c>
      <c r="I283" s="40">
        <v>0</v>
      </c>
      <c r="J283" s="40">
        <f t="shared" si="78"/>
        <v>439</v>
      </c>
      <c r="K283" s="41">
        <f t="shared" si="72"/>
        <v>1</v>
      </c>
    </row>
    <row r="284" spans="1:11" s="2" customFormat="1" ht="43.5" customHeight="1">
      <c r="A284" s="29"/>
      <c r="B284" s="30" t="s">
        <v>239</v>
      </c>
      <c r="C284" s="30"/>
      <c r="D284" s="20" t="s">
        <v>326</v>
      </c>
      <c r="E284" s="9">
        <f aca="true" t="shared" si="79" ref="E284:J284">SUM(E285:E295)</f>
        <v>100915</v>
      </c>
      <c r="F284" s="9">
        <f t="shared" si="79"/>
        <v>46155</v>
      </c>
      <c r="G284" s="9">
        <f t="shared" si="79"/>
        <v>147070</v>
      </c>
      <c r="H284" s="51">
        <f t="shared" si="79"/>
        <v>145752.16000000003</v>
      </c>
      <c r="I284" s="51">
        <f t="shared" si="79"/>
        <v>0</v>
      </c>
      <c r="J284" s="51">
        <f t="shared" si="79"/>
        <v>145752.16000000003</v>
      </c>
      <c r="K284" s="44">
        <f t="shared" si="72"/>
        <v>0.9910393690079556</v>
      </c>
    </row>
    <row r="285" spans="1:11" s="2" customFormat="1" ht="17.25" customHeight="1">
      <c r="A285" s="29"/>
      <c r="B285" s="29"/>
      <c r="C285" s="31" t="s">
        <v>46</v>
      </c>
      <c r="D285" s="23" t="s">
        <v>47</v>
      </c>
      <c r="E285" s="10">
        <v>3340</v>
      </c>
      <c r="F285" s="10">
        <f aca="true" t="shared" si="80" ref="F285:F295">G285-E285</f>
        <v>2995</v>
      </c>
      <c r="G285" s="10">
        <v>6335</v>
      </c>
      <c r="H285" s="40">
        <v>6281.76</v>
      </c>
      <c r="I285" s="40">
        <v>0</v>
      </c>
      <c r="J285" s="40">
        <f aca="true" t="shared" si="81" ref="J285:J295">H285+I285</f>
        <v>6281.76</v>
      </c>
      <c r="K285" s="41">
        <f t="shared" si="72"/>
        <v>0.9915958958168903</v>
      </c>
    </row>
    <row r="286" spans="1:11" s="2" customFormat="1" ht="17.25" customHeight="1">
      <c r="A286" s="29"/>
      <c r="B286" s="29"/>
      <c r="C286" s="31" t="s">
        <v>26</v>
      </c>
      <c r="D286" s="23" t="s">
        <v>27</v>
      </c>
      <c r="E286" s="10">
        <v>58795</v>
      </c>
      <c r="F286" s="10">
        <f t="shared" si="80"/>
        <v>48767</v>
      </c>
      <c r="G286" s="10">
        <v>107562</v>
      </c>
      <c r="H286" s="40">
        <v>107198.76</v>
      </c>
      <c r="I286" s="40">
        <v>0</v>
      </c>
      <c r="J286" s="40">
        <f t="shared" si="81"/>
        <v>107198.76</v>
      </c>
      <c r="K286" s="41">
        <f t="shared" si="72"/>
        <v>0.9966229709376917</v>
      </c>
    </row>
    <row r="287" spans="1:11" s="2" customFormat="1" ht="17.25" customHeight="1">
      <c r="A287" s="29"/>
      <c r="B287" s="29"/>
      <c r="C287" s="31" t="s">
        <v>48</v>
      </c>
      <c r="D287" s="23" t="s">
        <v>49</v>
      </c>
      <c r="E287" s="10">
        <v>8377</v>
      </c>
      <c r="F287" s="10">
        <f t="shared" si="80"/>
        <v>-4510</v>
      </c>
      <c r="G287" s="10">
        <v>3867</v>
      </c>
      <c r="H287" s="40">
        <v>3866.11</v>
      </c>
      <c r="I287" s="40">
        <v>0</v>
      </c>
      <c r="J287" s="40">
        <f t="shared" si="81"/>
        <v>3866.11</v>
      </c>
      <c r="K287" s="41">
        <f t="shared" si="72"/>
        <v>0.999769847426946</v>
      </c>
    </row>
    <row r="288" spans="1:11" s="2" customFormat="1" ht="17.25" customHeight="1">
      <c r="A288" s="29"/>
      <c r="B288" s="29"/>
      <c r="C288" s="31" t="s">
        <v>28</v>
      </c>
      <c r="D288" s="23" t="s">
        <v>29</v>
      </c>
      <c r="E288" s="10">
        <v>12067</v>
      </c>
      <c r="F288" s="10">
        <f t="shared" si="80"/>
        <v>7840</v>
      </c>
      <c r="G288" s="10">
        <v>19907</v>
      </c>
      <c r="H288" s="40">
        <v>19679.81</v>
      </c>
      <c r="I288" s="40">
        <v>0</v>
      </c>
      <c r="J288" s="40">
        <f t="shared" si="81"/>
        <v>19679.81</v>
      </c>
      <c r="K288" s="41">
        <f t="shared" si="72"/>
        <v>0.9885874315567389</v>
      </c>
    </row>
    <row r="289" spans="1:11" s="2" customFormat="1" ht="17.25" customHeight="1">
      <c r="A289" s="29"/>
      <c r="B289" s="29"/>
      <c r="C289" s="31" t="s">
        <v>30</v>
      </c>
      <c r="D289" s="23" t="s">
        <v>31</v>
      </c>
      <c r="E289" s="10">
        <v>1360</v>
      </c>
      <c r="F289" s="10">
        <f t="shared" si="80"/>
        <v>1070</v>
      </c>
      <c r="G289" s="10">
        <v>2430</v>
      </c>
      <c r="H289" s="40">
        <v>2381.23</v>
      </c>
      <c r="I289" s="40">
        <v>0</v>
      </c>
      <c r="J289" s="40">
        <f t="shared" si="81"/>
        <v>2381.23</v>
      </c>
      <c r="K289" s="41">
        <f t="shared" si="72"/>
        <v>0.9799300411522633</v>
      </c>
    </row>
    <row r="290" spans="1:11" s="2" customFormat="1" ht="17.25" customHeight="1">
      <c r="A290" s="29"/>
      <c r="B290" s="29"/>
      <c r="C290" s="31" t="s">
        <v>8</v>
      </c>
      <c r="D290" s="23" t="s">
        <v>9</v>
      </c>
      <c r="E290" s="10">
        <v>6152</v>
      </c>
      <c r="F290" s="10">
        <f t="shared" si="80"/>
        <v>-5788</v>
      </c>
      <c r="G290" s="10">
        <v>364</v>
      </c>
      <c r="H290" s="40">
        <v>222.89</v>
      </c>
      <c r="I290" s="40">
        <v>0</v>
      </c>
      <c r="J290" s="40">
        <f t="shared" si="81"/>
        <v>222.89</v>
      </c>
      <c r="K290" s="41">
        <f t="shared" si="72"/>
        <v>0.6123351648351648</v>
      </c>
    </row>
    <row r="291" spans="1:11" s="2" customFormat="1" ht="17.25" customHeight="1">
      <c r="A291" s="29"/>
      <c r="B291" s="29"/>
      <c r="C291" s="31" t="s">
        <v>121</v>
      </c>
      <c r="D291" s="23" t="s">
        <v>286</v>
      </c>
      <c r="E291" s="10">
        <v>2950</v>
      </c>
      <c r="F291" s="10">
        <f t="shared" si="80"/>
        <v>-2325</v>
      </c>
      <c r="G291" s="10">
        <v>625</v>
      </c>
      <c r="H291" s="40">
        <v>623.5</v>
      </c>
      <c r="I291" s="40">
        <v>0</v>
      </c>
      <c r="J291" s="40">
        <f t="shared" si="81"/>
        <v>623.5</v>
      </c>
      <c r="K291" s="41">
        <f t="shared" si="72"/>
        <v>0.9976</v>
      </c>
    </row>
    <row r="292" spans="1:11" s="2" customFormat="1" ht="17.25" customHeight="1">
      <c r="A292" s="29"/>
      <c r="B292" s="29"/>
      <c r="C292" s="31" t="s">
        <v>10</v>
      </c>
      <c r="D292" s="23" t="s">
        <v>11</v>
      </c>
      <c r="E292" s="10">
        <v>3990</v>
      </c>
      <c r="F292" s="10">
        <f t="shared" si="80"/>
        <v>-1590</v>
      </c>
      <c r="G292" s="10">
        <v>2400</v>
      </c>
      <c r="H292" s="40">
        <v>1992.99</v>
      </c>
      <c r="I292" s="40">
        <v>0</v>
      </c>
      <c r="J292" s="40">
        <f t="shared" si="81"/>
        <v>1992.99</v>
      </c>
      <c r="K292" s="41">
        <f t="shared" si="72"/>
        <v>0.8304125</v>
      </c>
    </row>
    <row r="293" spans="1:11" s="2" customFormat="1" ht="16.5" customHeight="1">
      <c r="A293" s="29"/>
      <c r="B293" s="29"/>
      <c r="C293" s="31" t="s">
        <v>16</v>
      </c>
      <c r="D293" s="23" t="s">
        <v>17</v>
      </c>
      <c r="E293" s="10">
        <v>2170</v>
      </c>
      <c r="F293" s="10">
        <f t="shared" si="80"/>
        <v>-1620</v>
      </c>
      <c r="G293" s="10">
        <v>550</v>
      </c>
      <c r="H293" s="40">
        <v>501.19</v>
      </c>
      <c r="I293" s="40">
        <v>0</v>
      </c>
      <c r="J293" s="40">
        <f t="shared" si="81"/>
        <v>501.19</v>
      </c>
      <c r="K293" s="41">
        <f t="shared" si="72"/>
        <v>0.9112545454545454</v>
      </c>
    </row>
    <row r="294" spans="1:11" s="2" customFormat="1" ht="16.5" customHeight="1">
      <c r="A294" s="29"/>
      <c r="B294" s="29"/>
      <c r="C294" s="31" t="s">
        <v>80</v>
      </c>
      <c r="D294" s="23" t="s">
        <v>236</v>
      </c>
      <c r="E294" s="10">
        <v>100</v>
      </c>
      <c r="F294" s="10">
        <f t="shared" si="80"/>
        <v>0</v>
      </c>
      <c r="G294" s="10">
        <v>100</v>
      </c>
      <c r="H294" s="40">
        <v>73.92</v>
      </c>
      <c r="I294" s="40">
        <v>0</v>
      </c>
      <c r="J294" s="40">
        <f t="shared" si="81"/>
        <v>73.92</v>
      </c>
      <c r="K294" s="41">
        <f t="shared" si="72"/>
        <v>0.7392</v>
      </c>
    </row>
    <row r="295" spans="1:11" s="2" customFormat="1" ht="17.25" customHeight="1">
      <c r="A295" s="29"/>
      <c r="B295" s="89"/>
      <c r="C295" s="31" t="s">
        <v>52</v>
      </c>
      <c r="D295" s="23" t="s">
        <v>53</v>
      </c>
      <c r="E295" s="10">
        <v>1614</v>
      </c>
      <c r="F295" s="10">
        <f t="shared" si="80"/>
        <v>1316</v>
      </c>
      <c r="G295" s="10">
        <v>2930</v>
      </c>
      <c r="H295" s="40">
        <v>2930</v>
      </c>
      <c r="I295" s="40">
        <v>0</v>
      </c>
      <c r="J295" s="40">
        <f t="shared" si="81"/>
        <v>2930</v>
      </c>
      <c r="K295" s="41">
        <f t="shared" si="72"/>
        <v>1</v>
      </c>
    </row>
    <row r="296" spans="1:11" s="2" customFormat="1" ht="38.25">
      <c r="A296" s="29"/>
      <c r="B296" s="30" t="s">
        <v>333</v>
      </c>
      <c r="C296" s="30"/>
      <c r="D296" s="20" t="s">
        <v>334</v>
      </c>
      <c r="E296" s="9">
        <f aca="true" t="shared" si="82" ref="E296:J296">SUM(E297:E298)</f>
        <v>0</v>
      </c>
      <c r="F296" s="9">
        <f t="shared" si="82"/>
        <v>89476.99</v>
      </c>
      <c r="G296" s="9">
        <f t="shared" si="82"/>
        <v>89476.99</v>
      </c>
      <c r="H296" s="9">
        <f t="shared" si="82"/>
        <v>89218.37</v>
      </c>
      <c r="I296" s="9">
        <f t="shared" si="82"/>
        <v>0</v>
      </c>
      <c r="J296" s="9">
        <f t="shared" si="82"/>
        <v>89218.37</v>
      </c>
      <c r="K296" s="44">
        <f>J296/G296</f>
        <v>0.997109647966477</v>
      </c>
    </row>
    <row r="297" spans="1:11" s="2" customFormat="1" ht="17.25" customHeight="1">
      <c r="A297" s="29"/>
      <c r="B297" s="29"/>
      <c r="C297" s="31" t="s">
        <v>8</v>
      </c>
      <c r="D297" s="23" t="s">
        <v>9</v>
      </c>
      <c r="E297" s="10">
        <v>0</v>
      </c>
      <c r="F297" s="10">
        <f>G297-E297</f>
        <v>885.89</v>
      </c>
      <c r="G297" s="10">
        <v>885.89</v>
      </c>
      <c r="H297" s="40">
        <v>885.89</v>
      </c>
      <c r="I297" s="40">
        <v>0</v>
      </c>
      <c r="J297" s="40">
        <f>H297+I297</f>
        <v>885.89</v>
      </c>
      <c r="K297" s="41">
        <f>J297/G297</f>
        <v>1</v>
      </c>
    </row>
    <row r="298" spans="1:11" s="2" customFormat="1" ht="17.25" customHeight="1">
      <c r="A298" s="29"/>
      <c r="B298" s="29"/>
      <c r="C298" s="31" t="s">
        <v>121</v>
      </c>
      <c r="D298" s="23" t="s">
        <v>286</v>
      </c>
      <c r="E298" s="10">
        <v>0</v>
      </c>
      <c r="F298" s="10">
        <f>G298-E298</f>
        <v>88591.1</v>
      </c>
      <c r="G298" s="10">
        <v>88591.1</v>
      </c>
      <c r="H298" s="40">
        <v>88332.48</v>
      </c>
      <c r="I298" s="40">
        <v>0</v>
      </c>
      <c r="J298" s="40">
        <f>H298+I298</f>
        <v>88332.48</v>
      </c>
      <c r="K298" s="41">
        <f>J298/G298</f>
        <v>0.9970807451312829</v>
      </c>
    </row>
    <row r="299" spans="1:11" s="2" customFormat="1" ht="16.5" customHeight="1">
      <c r="A299" s="29"/>
      <c r="B299" s="30" t="s">
        <v>128</v>
      </c>
      <c r="C299" s="30"/>
      <c r="D299" s="20" t="s">
        <v>25</v>
      </c>
      <c r="E299" s="9">
        <f aca="true" t="shared" si="83" ref="E299:J299">SUM(E300:E310)</f>
        <v>72900</v>
      </c>
      <c r="F299" s="9">
        <f t="shared" si="83"/>
        <v>2202753</v>
      </c>
      <c r="G299" s="9">
        <f t="shared" si="83"/>
        <v>2275653</v>
      </c>
      <c r="H299" s="9">
        <f t="shared" si="83"/>
        <v>9282.9</v>
      </c>
      <c r="I299" s="9">
        <f t="shared" si="83"/>
        <v>0</v>
      </c>
      <c r="J299" s="9">
        <f t="shared" si="83"/>
        <v>9282.9</v>
      </c>
      <c r="K299" s="44">
        <f t="shared" si="72"/>
        <v>0.004079224732417465</v>
      </c>
    </row>
    <row r="300" spans="1:11" s="2" customFormat="1" ht="16.5" customHeight="1">
      <c r="A300" s="29"/>
      <c r="B300" s="29"/>
      <c r="C300" s="31" t="s">
        <v>46</v>
      </c>
      <c r="D300" s="23" t="s">
        <v>47</v>
      </c>
      <c r="E300" s="10">
        <v>5680</v>
      </c>
      <c r="F300" s="10">
        <f aca="true" t="shared" si="84" ref="F300:F310">G300-E300</f>
        <v>0</v>
      </c>
      <c r="G300" s="10">
        <v>5680</v>
      </c>
      <c r="H300" s="40">
        <v>5680</v>
      </c>
      <c r="I300" s="40">
        <v>0</v>
      </c>
      <c r="J300" s="40">
        <f aca="true" t="shared" si="85" ref="J300:J310">H300+I300</f>
        <v>5680</v>
      </c>
      <c r="K300" s="41">
        <f t="shared" si="72"/>
        <v>1</v>
      </c>
    </row>
    <row r="301" spans="1:11" s="2" customFormat="1" ht="16.5" customHeight="1">
      <c r="A301" s="29"/>
      <c r="B301" s="29"/>
      <c r="C301" s="31" t="s">
        <v>28</v>
      </c>
      <c r="D301" s="23" t="s">
        <v>29</v>
      </c>
      <c r="E301" s="10">
        <v>105</v>
      </c>
      <c r="F301" s="10">
        <f t="shared" si="84"/>
        <v>105</v>
      </c>
      <c r="G301" s="10">
        <v>210</v>
      </c>
      <c r="H301" s="40">
        <v>0</v>
      </c>
      <c r="I301" s="40">
        <v>0</v>
      </c>
      <c r="J301" s="40">
        <f t="shared" si="85"/>
        <v>0</v>
      </c>
      <c r="K301" s="41">
        <f t="shared" si="72"/>
        <v>0</v>
      </c>
    </row>
    <row r="302" spans="1:11" s="2" customFormat="1" ht="16.5" customHeight="1">
      <c r="A302" s="29"/>
      <c r="B302" s="29"/>
      <c r="C302" s="31" t="s">
        <v>30</v>
      </c>
      <c r="D302" s="23" t="s">
        <v>31</v>
      </c>
      <c r="E302" s="10">
        <v>15</v>
      </c>
      <c r="F302" s="10">
        <f t="shared" si="84"/>
        <v>15</v>
      </c>
      <c r="G302" s="10">
        <v>30</v>
      </c>
      <c r="H302" s="40">
        <v>0</v>
      </c>
      <c r="I302" s="40">
        <v>0</v>
      </c>
      <c r="J302" s="40">
        <f t="shared" si="85"/>
        <v>0</v>
      </c>
      <c r="K302" s="41">
        <f t="shared" si="72"/>
        <v>0</v>
      </c>
    </row>
    <row r="303" spans="1:11" s="2" customFormat="1" ht="16.5" customHeight="1">
      <c r="A303" s="29"/>
      <c r="B303" s="29"/>
      <c r="C303" s="31" t="s">
        <v>32</v>
      </c>
      <c r="D303" s="23" t="s">
        <v>33</v>
      </c>
      <c r="E303" s="10">
        <v>600</v>
      </c>
      <c r="F303" s="10">
        <f>G303-E303</f>
        <v>1000</v>
      </c>
      <c r="G303" s="10">
        <v>1600</v>
      </c>
      <c r="H303" s="40">
        <v>1600</v>
      </c>
      <c r="I303" s="40">
        <v>0</v>
      </c>
      <c r="J303" s="40">
        <f>H303+I303</f>
        <v>1600</v>
      </c>
      <c r="K303" s="41">
        <f>J303/G303</f>
        <v>1</v>
      </c>
    </row>
    <row r="304" spans="1:11" s="2" customFormat="1" ht="16.5" customHeight="1">
      <c r="A304" s="29"/>
      <c r="B304" s="29"/>
      <c r="C304" s="31" t="s">
        <v>264</v>
      </c>
      <c r="D304" s="23" t="s">
        <v>269</v>
      </c>
      <c r="E304" s="10">
        <v>2500</v>
      </c>
      <c r="F304" s="10">
        <f t="shared" si="84"/>
        <v>0</v>
      </c>
      <c r="G304" s="10">
        <v>2500</v>
      </c>
      <c r="H304" s="40">
        <v>1250.75</v>
      </c>
      <c r="I304" s="40">
        <v>0</v>
      </c>
      <c r="J304" s="40">
        <f t="shared" si="85"/>
        <v>1250.75</v>
      </c>
      <c r="K304" s="41">
        <f t="shared" si="72"/>
        <v>0.5003</v>
      </c>
    </row>
    <row r="305" spans="1:11" s="2" customFormat="1" ht="16.5" customHeight="1">
      <c r="A305" s="29"/>
      <c r="B305" s="29"/>
      <c r="C305" s="31" t="s">
        <v>8</v>
      </c>
      <c r="D305" s="23" t="s">
        <v>9</v>
      </c>
      <c r="E305" s="10">
        <v>2000</v>
      </c>
      <c r="F305" s="10">
        <f t="shared" si="84"/>
        <v>0</v>
      </c>
      <c r="G305" s="10">
        <v>2000</v>
      </c>
      <c r="H305" s="40">
        <v>352.15</v>
      </c>
      <c r="I305" s="40">
        <v>0</v>
      </c>
      <c r="J305" s="40">
        <f t="shared" si="85"/>
        <v>352.15</v>
      </c>
      <c r="K305" s="41">
        <f t="shared" si="72"/>
        <v>0.17607499999999998</v>
      </c>
    </row>
    <row r="306" spans="1:11" s="2" customFormat="1" ht="16.5" customHeight="1">
      <c r="A306" s="29"/>
      <c r="B306" s="29"/>
      <c r="C306" s="31" t="s">
        <v>14</v>
      </c>
      <c r="D306" s="23" t="s">
        <v>15</v>
      </c>
      <c r="E306" s="10">
        <v>1000</v>
      </c>
      <c r="F306" s="10">
        <f t="shared" si="84"/>
        <v>0</v>
      </c>
      <c r="G306" s="10">
        <v>1000</v>
      </c>
      <c r="H306" s="40">
        <v>0</v>
      </c>
      <c r="I306" s="40">
        <v>0</v>
      </c>
      <c r="J306" s="40">
        <f t="shared" si="85"/>
        <v>0</v>
      </c>
      <c r="K306" s="41">
        <f t="shared" si="72"/>
        <v>0</v>
      </c>
    </row>
    <row r="307" spans="1:11" s="2" customFormat="1" ht="16.5" customHeight="1">
      <c r="A307" s="29"/>
      <c r="B307" s="29"/>
      <c r="C307" s="31" t="s">
        <v>16</v>
      </c>
      <c r="D307" s="23" t="s">
        <v>17</v>
      </c>
      <c r="E307" s="10">
        <v>10000</v>
      </c>
      <c r="F307" s="10">
        <f t="shared" si="84"/>
        <v>-1120</v>
      </c>
      <c r="G307" s="10">
        <v>8880</v>
      </c>
      <c r="H307" s="40">
        <v>400</v>
      </c>
      <c r="I307" s="40">
        <v>0</v>
      </c>
      <c r="J307" s="40">
        <f t="shared" si="85"/>
        <v>400</v>
      </c>
      <c r="K307" s="41">
        <f t="shared" si="72"/>
        <v>0.04504504504504504</v>
      </c>
    </row>
    <row r="308" spans="1:11" s="2" customFormat="1" ht="16.5" customHeight="1">
      <c r="A308" s="29"/>
      <c r="B308" s="29"/>
      <c r="C308" s="31" t="s">
        <v>34</v>
      </c>
      <c r="D308" s="23" t="s">
        <v>35</v>
      </c>
      <c r="E308" s="10">
        <v>1000</v>
      </c>
      <c r="F308" s="10">
        <f t="shared" si="84"/>
        <v>0</v>
      </c>
      <c r="G308" s="10">
        <v>1000</v>
      </c>
      <c r="H308" s="40">
        <v>0</v>
      </c>
      <c r="I308" s="40">
        <v>0</v>
      </c>
      <c r="J308" s="40">
        <f t="shared" si="85"/>
        <v>0</v>
      </c>
      <c r="K308" s="41">
        <f t="shared" si="72"/>
        <v>0</v>
      </c>
    </row>
    <row r="309" spans="1:11" s="2" customFormat="1" ht="16.5" customHeight="1">
      <c r="A309" s="29"/>
      <c r="B309" s="29"/>
      <c r="C309" s="31" t="s">
        <v>111</v>
      </c>
      <c r="D309" s="23" t="s">
        <v>112</v>
      </c>
      <c r="E309" s="10">
        <v>50000</v>
      </c>
      <c r="F309" s="10">
        <f t="shared" si="84"/>
        <v>1302753</v>
      </c>
      <c r="G309" s="10">
        <v>1352753</v>
      </c>
      <c r="H309" s="40">
        <v>0</v>
      </c>
      <c r="I309" s="40">
        <v>0</v>
      </c>
      <c r="J309" s="40">
        <f t="shared" si="85"/>
        <v>0</v>
      </c>
      <c r="K309" s="41">
        <f t="shared" si="72"/>
        <v>0</v>
      </c>
    </row>
    <row r="310" spans="1:11" s="2" customFormat="1" ht="16.5" customHeight="1">
      <c r="A310" s="32"/>
      <c r="B310" s="32"/>
      <c r="C310" s="31" t="s">
        <v>18</v>
      </c>
      <c r="D310" s="23" t="s">
        <v>19</v>
      </c>
      <c r="E310" s="10">
        <v>0</v>
      </c>
      <c r="F310" s="10">
        <f t="shared" si="84"/>
        <v>900000</v>
      </c>
      <c r="G310" s="10">
        <v>900000</v>
      </c>
      <c r="H310" s="40">
        <v>0</v>
      </c>
      <c r="I310" s="40">
        <v>0</v>
      </c>
      <c r="J310" s="40">
        <f t="shared" si="85"/>
        <v>0</v>
      </c>
      <c r="K310" s="41">
        <f t="shared" si="72"/>
        <v>0</v>
      </c>
    </row>
    <row r="311" spans="1:11" s="2" customFormat="1" ht="16.5" customHeight="1">
      <c r="A311" s="91" t="s">
        <v>129</v>
      </c>
      <c r="B311" s="92"/>
      <c r="C311" s="14"/>
      <c r="D311" s="15" t="s">
        <v>130</v>
      </c>
      <c r="E311" s="16">
        <f aca="true" t="shared" si="86" ref="E311:J311">E312+E314+E320+E332</f>
        <v>356468</v>
      </c>
      <c r="F311" s="16">
        <f t="shared" si="86"/>
        <v>-17443</v>
      </c>
      <c r="G311" s="16">
        <f t="shared" si="86"/>
        <v>339025</v>
      </c>
      <c r="H311" s="16">
        <f t="shared" si="86"/>
        <v>230399.03999999998</v>
      </c>
      <c r="I311" s="16">
        <f t="shared" si="86"/>
        <v>0</v>
      </c>
      <c r="J311" s="16">
        <f t="shared" si="86"/>
        <v>230399.03999999998</v>
      </c>
      <c r="K311" s="63">
        <f t="shared" si="72"/>
        <v>0.6795930683577907</v>
      </c>
    </row>
    <row r="312" spans="1:11" s="2" customFormat="1" ht="16.5" customHeight="1">
      <c r="A312" s="59"/>
      <c r="B312" s="97" t="s">
        <v>349</v>
      </c>
      <c r="C312" s="19"/>
      <c r="D312" s="20" t="s">
        <v>351</v>
      </c>
      <c r="E312" s="9">
        <f aca="true" t="shared" si="87" ref="E312:J312">E313</f>
        <v>10000</v>
      </c>
      <c r="F312" s="9">
        <f t="shared" si="87"/>
        <v>0</v>
      </c>
      <c r="G312" s="9">
        <f t="shared" si="87"/>
        <v>10000</v>
      </c>
      <c r="H312" s="9">
        <f t="shared" si="87"/>
        <v>0</v>
      </c>
      <c r="I312" s="9">
        <f t="shared" si="87"/>
        <v>0</v>
      </c>
      <c r="J312" s="9">
        <f t="shared" si="87"/>
        <v>0</v>
      </c>
      <c r="K312" s="44">
        <f>J312/G312</f>
        <v>0</v>
      </c>
    </row>
    <row r="313" spans="1:11" s="2" customFormat="1" ht="56.25" customHeight="1">
      <c r="A313" s="29"/>
      <c r="B313" s="29"/>
      <c r="C313" s="31" t="s">
        <v>350</v>
      </c>
      <c r="D313" s="23" t="s">
        <v>339</v>
      </c>
      <c r="E313" s="10">
        <v>10000</v>
      </c>
      <c r="F313" s="10">
        <f>G313-E313</f>
        <v>0</v>
      </c>
      <c r="G313" s="10">
        <v>10000</v>
      </c>
      <c r="H313" s="40">
        <v>0</v>
      </c>
      <c r="I313" s="40">
        <v>0</v>
      </c>
      <c r="J313" s="40">
        <f>H313+I313</f>
        <v>0</v>
      </c>
      <c r="K313" s="41">
        <f>J313/G313</f>
        <v>0</v>
      </c>
    </row>
    <row r="314" spans="1:11" s="2" customFormat="1" ht="16.5" customHeight="1">
      <c r="A314" s="58"/>
      <c r="B314" s="119" t="s">
        <v>131</v>
      </c>
      <c r="C314" s="19"/>
      <c r="D314" s="20" t="s">
        <v>132</v>
      </c>
      <c r="E314" s="9">
        <f aca="true" t="shared" si="88" ref="E314:J314">SUM(E315:E319)</f>
        <v>1000</v>
      </c>
      <c r="F314" s="9">
        <f t="shared" si="88"/>
        <v>0</v>
      </c>
      <c r="G314" s="9">
        <f t="shared" si="88"/>
        <v>1000</v>
      </c>
      <c r="H314" s="9">
        <f t="shared" si="88"/>
        <v>0</v>
      </c>
      <c r="I314" s="9">
        <f t="shared" si="88"/>
        <v>0</v>
      </c>
      <c r="J314" s="9">
        <f t="shared" si="88"/>
        <v>0</v>
      </c>
      <c r="K314" s="44">
        <f t="shared" si="72"/>
        <v>0</v>
      </c>
    </row>
    <row r="315" spans="1:11" s="2" customFormat="1" ht="16.5" customHeight="1">
      <c r="A315" s="129"/>
      <c r="B315" s="130"/>
      <c r="C315" s="121" t="s">
        <v>28</v>
      </c>
      <c r="D315" s="23" t="s">
        <v>29</v>
      </c>
      <c r="E315" s="38">
        <v>70</v>
      </c>
      <c r="F315" s="10">
        <f>G315-E315</f>
        <v>0</v>
      </c>
      <c r="G315" s="38">
        <v>70</v>
      </c>
      <c r="H315" s="38">
        <v>0</v>
      </c>
      <c r="I315" s="38">
        <v>0</v>
      </c>
      <c r="J315" s="40">
        <f>H315+I315</f>
        <v>0</v>
      </c>
      <c r="K315" s="66">
        <f>J315/G315</f>
        <v>0</v>
      </c>
    </row>
    <row r="316" spans="1:11" s="2" customFormat="1" ht="16.5" customHeight="1">
      <c r="A316" s="117"/>
      <c r="B316" s="120"/>
      <c r="C316" s="121" t="s">
        <v>30</v>
      </c>
      <c r="D316" s="23" t="s">
        <v>31</v>
      </c>
      <c r="E316" s="38">
        <v>10</v>
      </c>
      <c r="F316" s="10">
        <f>G316-E316</f>
        <v>0</v>
      </c>
      <c r="G316" s="38">
        <v>10</v>
      </c>
      <c r="H316" s="38">
        <v>0</v>
      </c>
      <c r="I316" s="38">
        <v>0</v>
      </c>
      <c r="J316" s="40">
        <f>H316+I316</f>
        <v>0</v>
      </c>
      <c r="K316" s="66">
        <f>J316/G316</f>
        <v>0</v>
      </c>
    </row>
    <row r="317" spans="1:11" s="2" customFormat="1" ht="16.5" customHeight="1">
      <c r="A317" s="117"/>
      <c r="B317" s="120"/>
      <c r="C317" s="121" t="s">
        <v>32</v>
      </c>
      <c r="D317" s="23" t="s">
        <v>33</v>
      </c>
      <c r="E317" s="38">
        <v>370</v>
      </c>
      <c r="F317" s="10">
        <f>G317-E317</f>
        <v>0</v>
      </c>
      <c r="G317" s="38">
        <v>370</v>
      </c>
      <c r="H317" s="38">
        <v>0</v>
      </c>
      <c r="I317" s="38">
        <v>0</v>
      </c>
      <c r="J317" s="40">
        <f>H317+I317</f>
        <v>0</v>
      </c>
      <c r="K317" s="66"/>
    </row>
    <row r="318" spans="1:11" s="2" customFormat="1" ht="16.5" customHeight="1">
      <c r="A318" s="17"/>
      <c r="B318" s="21"/>
      <c r="C318" s="36" t="s">
        <v>8</v>
      </c>
      <c r="D318" s="37" t="s">
        <v>9</v>
      </c>
      <c r="E318" s="38">
        <v>285</v>
      </c>
      <c r="F318" s="10">
        <f>G318-E318</f>
        <v>0</v>
      </c>
      <c r="G318" s="38">
        <v>285</v>
      </c>
      <c r="H318" s="38">
        <v>0</v>
      </c>
      <c r="I318" s="54">
        <v>0</v>
      </c>
      <c r="J318" s="40">
        <f>H318+I318</f>
        <v>0</v>
      </c>
      <c r="K318" s="66">
        <f>J318/G318</f>
        <v>0</v>
      </c>
    </row>
    <row r="319" spans="1:11" s="2" customFormat="1" ht="16.5" customHeight="1">
      <c r="A319" s="17"/>
      <c r="B319" s="21"/>
      <c r="C319" s="36" t="s">
        <v>16</v>
      </c>
      <c r="D319" s="37" t="s">
        <v>17</v>
      </c>
      <c r="E319" s="38">
        <v>265</v>
      </c>
      <c r="F319" s="10">
        <f>G319-E319</f>
        <v>0</v>
      </c>
      <c r="G319" s="38">
        <v>265</v>
      </c>
      <c r="H319" s="38">
        <v>0</v>
      </c>
      <c r="I319" s="54">
        <v>0</v>
      </c>
      <c r="J319" s="40">
        <f>H319+I319</f>
        <v>0</v>
      </c>
      <c r="K319" s="66">
        <f aca="true" t="shared" si="89" ref="K319:K358">J319/G319</f>
        <v>0</v>
      </c>
    </row>
    <row r="320" spans="1:11" s="2" customFormat="1" ht="16.5" customHeight="1">
      <c r="A320" s="29"/>
      <c r="B320" s="30" t="s">
        <v>133</v>
      </c>
      <c r="C320" s="30"/>
      <c r="D320" s="20" t="s">
        <v>134</v>
      </c>
      <c r="E320" s="9">
        <f aca="true" t="shared" si="90" ref="E320:J320">SUM(E321:E331)</f>
        <v>274368</v>
      </c>
      <c r="F320" s="9">
        <f t="shared" si="90"/>
        <v>-17443</v>
      </c>
      <c r="G320" s="9">
        <f t="shared" si="90"/>
        <v>256925</v>
      </c>
      <c r="H320" s="51">
        <f t="shared" si="90"/>
        <v>160405.03999999998</v>
      </c>
      <c r="I320" s="51">
        <f t="shared" si="90"/>
        <v>0</v>
      </c>
      <c r="J320" s="51">
        <f t="shared" si="90"/>
        <v>160405.03999999998</v>
      </c>
      <c r="K320" s="44">
        <f t="shared" si="89"/>
        <v>0.6243263209107716</v>
      </c>
    </row>
    <row r="321" spans="1:11" s="2" customFormat="1" ht="48">
      <c r="A321" s="29"/>
      <c r="B321" s="29"/>
      <c r="C321" s="31" t="s">
        <v>223</v>
      </c>
      <c r="D321" s="23" t="s">
        <v>287</v>
      </c>
      <c r="E321" s="10">
        <v>22000</v>
      </c>
      <c r="F321" s="10">
        <f aca="true" t="shared" si="91" ref="F321:F331">G321-E321</f>
        <v>0</v>
      </c>
      <c r="G321" s="10">
        <v>22000</v>
      </c>
      <c r="H321" s="40">
        <v>0</v>
      </c>
      <c r="I321" s="40">
        <v>0</v>
      </c>
      <c r="J321" s="40">
        <f aca="true" t="shared" si="92" ref="J321:J329">H321+I321</f>
        <v>0</v>
      </c>
      <c r="K321" s="41">
        <f t="shared" si="89"/>
        <v>0</v>
      </c>
    </row>
    <row r="322" spans="1:11" s="2" customFormat="1" ht="12.75">
      <c r="A322" s="29"/>
      <c r="B322" s="29"/>
      <c r="C322" s="31" t="s">
        <v>76</v>
      </c>
      <c r="D322" s="23" t="s">
        <v>77</v>
      </c>
      <c r="E322" s="10">
        <v>500</v>
      </c>
      <c r="F322" s="10">
        <f t="shared" si="91"/>
        <v>0</v>
      </c>
      <c r="G322" s="10">
        <v>500</v>
      </c>
      <c r="H322" s="40">
        <v>0</v>
      </c>
      <c r="I322" s="40">
        <v>0</v>
      </c>
      <c r="J322" s="40">
        <f t="shared" si="92"/>
        <v>0</v>
      </c>
      <c r="K322" s="41">
        <f t="shared" si="89"/>
        <v>0</v>
      </c>
    </row>
    <row r="323" spans="1:11" s="2" customFormat="1" ht="16.5" customHeight="1">
      <c r="A323" s="29"/>
      <c r="B323" s="29"/>
      <c r="C323" s="31" t="s">
        <v>28</v>
      </c>
      <c r="D323" s="23" t="s">
        <v>29</v>
      </c>
      <c r="E323" s="10">
        <v>10300</v>
      </c>
      <c r="F323" s="10">
        <f t="shared" si="91"/>
        <v>0</v>
      </c>
      <c r="G323" s="10">
        <v>10300</v>
      </c>
      <c r="H323" s="40">
        <v>0</v>
      </c>
      <c r="I323" s="40">
        <v>0</v>
      </c>
      <c r="J323" s="40">
        <f t="shared" si="92"/>
        <v>0</v>
      </c>
      <c r="K323" s="41">
        <f t="shared" si="89"/>
        <v>0</v>
      </c>
    </row>
    <row r="324" spans="1:11" s="2" customFormat="1" ht="16.5" customHeight="1">
      <c r="A324" s="29"/>
      <c r="B324" s="29"/>
      <c r="C324" s="31" t="s">
        <v>30</v>
      </c>
      <c r="D324" s="23" t="s">
        <v>31</v>
      </c>
      <c r="E324" s="10">
        <v>1500</v>
      </c>
      <c r="F324" s="10">
        <f>G324-E324</f>
        <v>0</v>
      </c>
      <c r="G324" s="10">
        <v>1500</v>
      </c>
      <c r="H324" s="40">
        <v>0</v>
      </c>
      <c r="I324" s="40">
        <v>0</v>
      </c>
      <c r="J324" s="40">
        <f>H324+I324</f>
        <v>0</v>
      </c>
      <c r="K324" s="41">
        <f>J324/G324</f>
        <v>0</v>
      </c>
    </row>
    <row r="325" spans="1:11" s="2" customFormat="1" ht="16.5" customHeight="1">
      <c r="A325" s="29"/>
      <c r="B325" s="29"/>
      <c r="C325" s="31" t="s">
        <v>32</v>
      </c>
      <c r="D325" s="23" t="s">
        <v>33</v>
      </c>
      <c r="E325" s="10">
        <v>81000</v>
      </c>
      <c r="F325" s="10">
        <f t="shared" si="91"/>
        <v>0</v>
      </c>
      <c r="G325" s="10">
        <v>81000</v>
      </c>
      <c r="H325" s="40">
        <v>38156</v>
      </c>
      <c r="I325" s="40">
        <v>0</v>
      </c>
      <c r="J325" s="40">
        <f t="shared" si="92"/>
        <v>38156</v>
      </c>
      <c r="K325" s="41">
        <f t="shared" si="89"/>
        <v>0.4710617283950617</v>
      </c>
    </row>
    <row r="326" spans="1:11" s="2" customFormat="1" ht="16.5" customHeight="1">
      <c r="A326" s="29"/>
      <c r="B326" s="29"/>
      <c r="C326" s="31" t="s">
        <v>8</v>
      </c>
      <c r="D326" s="23" t="s">
        <v>9</v>
      </c>
      <c r="E326" s="10">
        <v>5000</v>
      </c>
      <c r="F326" s="10">
        <f t="shared" si="91"/>
        <v>100000</v>
      </c>
      <c r="G326" s="10">
        <v>105000</v>
      </c>
      <c r="H326" s="40">
        <v>101152.87</v>
      </c>
      <c r="I326" s="40">
        <v>0</v>
      </c>
      <c r="J326" s="40">
        <f t="shared" si="92"/>
        <v>101152.87</v>
      </c>
      <c r="K326" s="41">
        <f t="shared" si="89"/>
        <v>0.9633606666666666</v>
      </c>
    </row>
    <row r="327" spans="1:11" s="2" customFormat="1" ht="16.5" customHeight="1">
      <c r="A327" s="29"/>
      <c r="B327" s="29"/>
      <c r="C327" s="31" t="s">
        <v>16</v>
      </c>
      <c r="D327" s="23" t="s">
        <v>17</v>
      </c>
      <c r="E327" s="10">
        <v>47618</v>
      </c>
      <c r="F327" s="10">
        <f t="shared" si="91"/>
        <v>-17443</v>
      </c>
      <c r="G327" s="10">
        <v>30175</v>
      </c>
      <c r="H327" s="40">
        <v>20819.61</v>
      </c>
      <c r="I327" s="40">
        <v>0</v>
      </c>
      <c r="J327" s="40">
        <f t="shared" si="92"/>
        <v>20819.61</v>
      </c>
      <c r="K327" s="41">
        <f t="shared" si="89"/>
        <v>0.6899622203811102</v>
      </c>
    </row>
    <row r="328" spans="1:11" s="2" customFormat="1" ht="16.5" customHeight="1">
      <c r="A328" s="29"/>
      <c r="B328" s="29"/>
      <c r="C328" s="31" t="s">
        <v>80</v>
      </c>
      <c r="D328" s="23" t="s">
        <v>236</v>
      </c>
      <c r="E328" s="10">
        <v>1500</v>
      </c>
      <c r="F328" s="10">
        <f t="shared" si="91"/>
        <v>0</v>
      </c>
      <c r="G328" s="10">
        <v>1500</v>
      </c>
      <c r="H328" s="40">
        <v>0</v>
      </c>
      <c r="I328" s="40">
        <v>0</v>
      </c>
      <c r="J328" s="40">
        <f t="shared" si="92"/>
        <v>0</v>
      </c>
      <c r="K328" s="41">
        <f t="shared" si="89"/>
        <v>0</v>
      </c>
    </row>
    <row r="329" spans="1:11" s="2" customFormat="1" ht="12.75">
      <c r="A329" s="29"/>
      <c r="B329" s="29"/>
      <c r="C329" s="31" t="s">
        <v>135</v>
      </c>
      <c r="D329" s="23" t="s">
        <v>136</v>
      </c>
      <c r="E329" s="10">
        <v>4000</v>
      </c>
      <c r="F329" s="10">
        <f t="shared" si="91"/>
        <v>0</v>
      </c>
      <c r="G329" s="10">
        <v>4000</v>
      </c>
      <c r="H329" s="40">
        <v>0</v>
      </c>
      <c r="I329" s="40">
        <v>0</v>
      </c>
      <c r="J329" s="40">
        <f t="shared" si="92"/>
        <v>0</v>
      </c>
      <c r="K329" s="41">
        <f t="shared" si="89"/>
        <v>0</v>
      </c>
    </row>
    <row r="330" spans="1:11" s="2" customFormat="1" ht="16.5" customHeight="1">
      <c r="A330" s="29"/>
      <c r="B330" s="29"/>
      <c r="C330" s="31" t="s">
        <v>34</v>
      </c>
      <c r="D330" s="23" t="s">
        <v>35</v>
      </c>
      <c r="E330" s="10">
        <v>950</v>
      </c>
      <c r="F330" s="10">
        <f>G330-E330</f>
        <v>0</v>
      </c>
      <c r="G330" s="10">
        <v>950</v>
      </c>
      <c r="H330" s="40">
        <v>276.56</v>
      </c>
      <c r="I330" s="40">
        <v>0</v>
      </c>
      <c r="J330" s="40">
        <f>H330+I330</f>
        <v>276.56</v>
      </c>
      <c r="K330" s="41">
        <f>J330/G330</f>
        <v>0.2911157894736842</v>
      </c>
    </row>
    <row r="331" spans="1:11" s="2" customFormat="1" ht="16.5" customHeight="1">
      <c r="A331" s="29"/>
      <c r="B331" s="32"/>
      <c r="C331" s="31" t="s">
        <v>18</v>
      </c>
      <c r="D331" s="23" t="s">
        <v>19</v>
      </c>
      <c r="E331" s="10">
        <v>100000</v>
      </c>
      <c r="F331" s="10">
        <f t="shared" si="91"/>
        <v>-100000</v>
      </c>
      <c r="G331" s="10">
        <v>0</v>
      </c>
      <c r="H331" s="40">
        <v>0</v>
      </c>
      <c r="I331" s="40">
        <v>0</v>
      </c>
      <c r="J331" s="40">
        <f>H331+I331</f>
        <v>0</v>
      </c>
      <c r="K331" s="41"/>
    </row>
    <row r="332" spans="1:11" s="2" customFormat="1" ht="16.5" customHeight="1">
      <c r="A332" s="17"/>
      <c r="B332" s="18" t="s">
        <v>327</v>
      </c>
      <c r="C332" s="19"/>
      <c r="D332" s="20" t="s">
        <v>25</v>
      </c>
      <c r="E332" s="9">
        <f aca="true" t="shared" si="93" ref="E332:J332">E335+E333+E334</f>
        <v>71100</v>
      </c>
      <c r="F332" s="9">
        <f t="shared" si="93"/>
        <v>0</v>
      </c>
      <c r="G332" s="9">
        <f t="shared" si="93"/>
        <v>71100</v>
      </c>
      <c r="H332" s="9">
        <f t="shared" si="93"/>
        <v>69994</v>
      </c>
      <c r="I332" s="9">
        <f t="shared" si="93"/>
        <v>0</v>
      </c>
      <c r="J332" s="9">
        <f t="shared" si="93"/>
        <v>69994</v>
      </c>
      <c r="K332" s="44">
        <f>J332/G332</f>
        <v>0.9844444444444445</v>
      </c>
    </row>
    <row r="333" spans="1:11" s="2" customFormat="1" ht="61.5" customHeight="1">
      <c r="A333" s="29"/>
      <c r="B333" s="29"/>
      <c r="C333" s="31" t="s">
        <v>223</v>
      </c>
      <c r="D333" s="23" t="s">
        <v>287</v>
      </c>
      <c r="E333" s="10">
        <v>70000</v>
      </c>
      <c r="F333" s="10">
        <f>G333-E333</f>
        <v>0</v>
      </c>
      <c r="G333" s="10">
        <v>70000</v>
      </c>
      <c r="H333" s="40">
        <v>69994</v>
      </c>
      <c r="I333" s="40">
        <v>0</v>
      </c>
      <c r="J333" s="40">
        <f>H333+I333</f>
        <v>69994</v>
      </c>
      <c r="K333" s="41">
        <f>J333/G333</f>
        <v>0.9999142857142858</v>
      </c>
    </row>
    <row r="334" spans="1:11" s="2" customFormat="1" ht="16.5" customHeight="1">
      <c r="A334" s="85"/>
      <c r="B334" s="86"/>
      <c r="C334" s="22" t="s">
        <v>8</v>
      </c>
      <c r="D334" s="23" t="s">
        <v>9</v>
      </c>
      <c r="E334" s="10">
        <v>500</v>
      </c>
      <c r="F334" s="10">
        <f>G334-E334</f>
        <v>0</v>
      </c>
      <c r="G334" s="10">
        <v>500</v>
      </c>
      <c r="H334" s="40">
        <v>0</v>
      </c>
      <c r="I334" s="40">
        <v>0</v>
      </c>
      <c r="J334" s="40">
        <f>H334+I334</f>
        <v>0</v>
      </c>
      <c r="K334" s="41">
        <f>J334/G334</f>
        <v>0</v>
      </c>
    </row>
    <row r="335" spans="1:11" s="2" customFormat="1" ht="16.5" customHeight="1">
      <c r="A335" s="32"/>
      <c r="B335" s="32"/>
      <c r="C335" s="31" t="s">
        <v>16</v>
      </c>
      <c r="D335" s="23" t="s">
        <v>17</v>
      </c>
      <c r="E335" s="10">
        <v>600</v>
      </c>
      <c r="F335" s="10">
        <f>G335-E335</f>
        <v>0</v>
      </c>
      <c r="G335" s="10">
        <v>600</v>
      </c>
      <c r="H335" s="40">
        <v>0</v>
      </c>
      <c r="I335" s="40">
        <v>0</v>
      </c>
      <c r="J335" s="40">
        <f>H335+I335</f>
        <v>0</v>
      </c>
      <c r="K335" s="41">
        <f>J335/G335</f>
        <v>0</v>
      </c>
    </row>
    <row r="336" spans="1:11" s="2" customFormat="1" ht="16.5" customHeight="1">
      <c r="A336" s="28" t="s">
        <v>137</v>
      </c>
      <c r="B336" s="28"/>
      <c r="C336" s="28"/>
      <c r="D336" s="15" t="s">
        <v>138</v>
      </c>
      <c r="E336" s="16">
        <f aca="true" t="shared" si="94" ref="E336:J336">E337+E339+E341+E344+E346+E348+E350+E353+E370+E374+E376</f>
        <v>1235307</v>
      </c>
      <c r="F336" s="16">
        <f t="shared" si="94"/>
        <v>-65687</v>
      </c>
      <c r="G336" s="16">
        <f t="shared" si="94"/>
        <v>1169620</v>
      </c>
      <c r="H336" s="16">
        <f t="shared" si="94"/>
        <v>1060361.9</v>
      </c>
      <c r="I336" s="16">
        <f t="shared" si="94"/>
        <v>0</v>
      </c>
      <c r="J336" s="16">
        <f t="shared" si="94"/>
        <v>1060361.9</v>
      </c>
      <c r="K336" s="63">
        <f t="shared" si="89"/>
        <v>0.9065866691746036</v>
      </c>
    </row>
    <row r="337" spans="1:11" s="2" customFormat="1" ht="16.5" customHeight="1">
      <c r="A337" s="29"/>
      <c r="B337" s="30" t="s">
        <v>139</v>
      </c>
      <c r="C337" s="30"/>
      <c r="D337" s="20" t="s">
        <v>140</v>
      </c>
      <c r="E337" s="9">
        <f aca="true" t="shared" si="95" ref="E337:J337">E338</f>
        <v>500000</v>
      </c>
      <c r="F337" s="9">
        <f t="shared" si="95"/>
        <v>-25000</v>
      </c>
      <c r="G337" s="9">
        <f t="shared" si="95"/>
        <v>475000</v>
      </c>
      <c r="H337" s="51">
        <f t="shared" si="95"/>
        <v>472958.76</v>
      </c>
      <c r="I337" s="51">
        <f t="shared" si="95"/>
        <v>0</v>
      </c>
      <c r="J337" s="51">
        <f t="shared" si="95"/>
        <v>472958.76</v>
      </c>
      <c r="K337" s="44">
        <f t="shared" si="89"/>
        <v>0.995702652631579</v>
      </c>
    </row>
    <row r="338" spans="1:11" s="2" customFormat="1" ht="27" customHeight="1">
      <c r="A338" s="29"/>
      <c r="B338" s="29"/>
      <c r="C338" s="31" t="s">
        <v>141</v>
      </c>
      <c r="D338" s="23" t="s">
        <v>142</v>
      </c>
      <c r="E338" s="10">
        <v>500000</v>
      </c>
      <c r="F338" s="10">
        <f>G338-E338</f>
        <v>-25000</v>
      </c>
      <c r="G338" s="10">
        <v>475000</v>
      </c>
      <c r="H338" s="40">
        <v>472958.76</v>
      </c>
      <c r="I338" s="40">
        <v>0</v>
      </c>
      <c r="J338" s="40">
        <f>H338+I338</f>
        <v>472958.76</v>
      </c>
      <c r="K338" s="41">
        <f t="shared" si="89"/>
        <v>0.995702652631579</v>
      </c>
    </row>
    <row r="339" spans="1:11" s="2" customFormat="1" ht="16.5" customHeight="1">
      <c r="A339" s="86"/>
      <c r="B339" s="98" t="s">
        <v>335</v>
      </c>
      <c r="C339" s="30"/>
      <c r="D339" s="20" t="s">
        <v>340</v>
      </c>
      <c r="E339" s="9">
        <f aca="true" t="shared" si="96" ref="E339:J339">SUM(E340:E340)</f>
        <v>15000</v>
      </c>
      <c r="F339" s="9">
        <f t="shared" si="96"/>
        <v>0</v>
      </c>
      <c r="G339" s="9">
        <f t="shared" si="96"/>
        <v>15000</v>
      </c>
      <c r="H339" s="51">
        <f t="shared" si="96"/>
        <v>11799</v>
      </c>
      <c r="I339" s="51">
        <f t="shared" si="96"/>
        <v>0</v>
      </c>
      <c r="J339" s="51">
        <f t="shared" si="96"/>
        <v>11799</v>
      </c>
      <c r="K339" s="44">
        <f>J339/G339</f>
        <v>0.7866</v>
      </c>
    </row>
    <row r="340" spans="1:11" s="2" customFormat="1" ht="37.5" customHeight="1">
      <c r="A340" s="29"/>
      <c r="B340" s="29"/>
      <c r="C340" s="31" t="s">
        <v>214</v>
      </c>
      <c r="D340" s="23" t="s">
        <v>215</v>
      </c>
      <c r="E340" s="10">
        <v>15000</v>
      </c>
      <c r="F340" s="10">
        <f>G340-E340</f>
        <v>0</v>
      </c>
      <c r="G340" s="10">
        <v>15000</v>
      </c>
      <c r="H340" s="40">
        <v>11799</v>
      </c>
      <c r="I340" s="40">
        <v>0</v>
      </c>
      <c r="J340" s="40">
        <f>H340+I340</f>
        <v>11799</v>
      </c>
      <c r="K340" s="41">
        <f>J340/G340</f>
        <v>0.7866</v>
      </c>
    </row>
    <row r="341" spans="1:11" s="2" customFormat="1" ht="12.75">
      <c r="A341" s="29"/>
      <c r="B341" s="30" t="s">
        <v>231</v>
      </c>
      <c r="C341" s="30"/>
      <c r="D341" s="20" t="s">
        <v>232</v>
      </c>
      <c r="E341" s="9">
        <f aca="true" t="shared" si="97" ref="E341:J341">SUM(E342:E343)</f>
        <v>1100</v>
      </c>
      <c r="F341" s="9">
        <f t="shared" si="97"/>
        <v>0</v>
      </c>
      <c r="G341" s="9">
        <f t="shared" si="97"/>
        <v>1100</v>
      </c>
      <c r="H341" s="51">
        <f t="shared" si="97"/>
        <v>71.86</v>
      </c>
      <c r="I341" s="51">
        <f t="shared" si="97"/>
        <v>0</v>
      </c>
      <c r="J341" s="51">
        <f t="shared" si="97"/>
        <v>71.86</v>
      </c>
      <c r="K341" s="44">
        <f t="shared" si="89"/>
        <v>0.06532727272727272</v>
      </c>
    </row>
    <row r="342" spans="1:11" s="2" customFormat="1" ht="17.25" customHeight="1">
      <c r="A342" s="29"/>
      <c r="B342" s="29"/>
      <c r="C342" s="31" t="s">
        <v>81</v>
      </c>
      <c r="D342" s="23" t="s">
        <v>82</v>
      </c>
      <c r="E342" s="10">
        <v>400</v>
      </c>
      <c r="F342" s="10">
        <f>G342-E342</f>
        <v>0</v>
      </c>
      <c r="G342" s="10">
        <v>400</v>
      </c>
      <c r="H342" s="40">
        <v>71.86</v>
      </c>
      <c r="I342" s="40">
        <v>0</v>
      </c>
      <c r="J342" s="40">
        <f>H342+I342</f>
        <v>71.86</v>
      </c>
      <c r="K342" s="41">
        <f t="shared" si="89"/>
        <v>0.17965</v>
      </c>
    </row>
    <row r="343" spans="1:11" s="2" customFormat="1" ht="27" customHeight="1">
      <c r="A343" s="89"/>
      <c r="B343" s="89"/>
      <c r="C343" s="31" t="s">
        <v>83</v>
      </c>
      <c r="D343" s="23" t="s">
        <v>84</v>
      </c>
      <c r="E343" s="10">
        <v>700</v>
      </c>
      <c r="F343" s="10">
        <f>G343-E343</f>
        <v>0</v>
      </c>
      <c r="G343" s="10">
        <v>700</v>
      </c>
      <c r="H343" s="40">
        <v>0</v>
      </c>
      <c r="I343" s="40">
        <v>0</v>
      </c>
      <c r="J343" s="40">
        <f>H343+I343</f>
        <v>0</v>
      </c>
      <c r="K343" s="41">
        <f t="shared" si="89"/>
        <v>0</v>
      </c>
    </row>
    <row r="344" spans="1:11" s="2" customFormat="1" ht="67.5" customHeight="1">
      <c r="A344" s="122"/>
      <c r="B344" s="123" t="s">
        <v>145</v>
      </c>
      <c r="C344" s="30"/>
      <c r="D344" s="20" t="s">
        <v>302</v>
      </c>
      <c r="E344" s="9">
        <f aca="true" t="shared" si="98" ref="E344:J344">E345</f>
        <v>22130</v>
      </c>
      <c r="F344" s="9">
        <f t="shared" si="98"/>
        <v>-9630</v>
      </c>
      <c r="G344" s="9">
        <f t="shared" si="98"/>
        <v>12500</v>
      </c>
      <c r="H344" s="51">
        <f t="shared" si="98"/>
        <v>11771.13</v>
      </c>
      <c r="I344" s="51">
        <f t="shared" si="98"/>
        <v>0</v>
      </c>
      <c r="J344" s="51">
        <f t="shared" si="98"/>
        <v>11771.13</v>
      </c>
      <c r="K344" s="44">
        <f t="shared" si="89"/>
        <v>0.9416903999999999</v>
      </c>
    </row>
    <row r="345" spans="1:11" s="2" customFormat="1" ht="16.5" customHeight="1">
      <c r="A345" s="29"/>
      <c r="B345" s="29"/>
      <c r="C345" s="31" t="s">
        <v>146</v>
      </c>
      <c r="D345" s="23" t="s">
        <v>147</v>
      </c>
      <c r="E345" s="10">
        <v>22130</v>
      </c>
      <c r="F345" s="10">
        <f>G345-E345</f>
        <v>-9630</v>
      </c>
      <c r="G345" s="10">
        <v>12500</v>
      </c>
      <c r="H345" s="40">
        <v>11771.13</v>
      </c>
      <c r="I345" s="40">
        <v>0</v>
      </c>
      <c r="J345" s="40">
        <f>H345+I345</f>
        <v>11771.13</v>
      </c>
      <c r="K345" s="41">
        <f t="shared" si="89"/>
        <v>0.9416903999999999</v>
      </c>
    </row>
    <row r="346" spans="1:11" s="2" customFormat="1" ht="25.5">
      <c r="A346" s="29"/>
      <c r="B346" s="30" t="s">
        <v>148</v>
      </c>
      <c r="C346" s="30"/>
      <c r="D346" s="20" t="s">
        <v>303</v>
      </c>
      <c r="E346" s="9">
        <f aca="true" t="shared" si="99" ref="E346:J346">E347</f>
        <v>80680</v>
      </c>
      <c r="F346" s="9">
        <f t="shared" si="99"/>
        <v>-63936.9</v>
      </c>
      <c r="G346" s="9">
        <f t="shared" si="99"/>
        <v>16743.1</v>
      </c>
      <c r="H346" s="51">
        <f t="shared" si="99"/>
        <v>12130.72</v>
      </c>
      <c r="I346" s="51">
        <f t="shared" si="99"/>
        <v>0</v>
      </c>
      <c r="J346" s="51">
        <f t="shared" si="99"/>
        <v>12130.72</v>
      </c>
      <c r="K346" s="44">
        <f t="shared" si="89"/>
        <v>0.7245205487633712</v>
      </c>
    </row>
    <row r="347" spans="1:11" s="2" customFormat="1" ht="16.5" customHeight="1">
      <c r="A347" s="29"/>
      <c r="B347" s="32"/>
      <c r="C347" s="31" t="s">
        <v>143</v>
      </c>
      <c r="D347" s="23" t="s">
        <v>144</v>
      </c>
      <c r="E347" s="10">
        <v>80680</v>
      </c>
      <c r="F347" s="10">
        <f>G347-E347</f>
        <v>-63936.9</v>
      </c>
      <c r="G347" s="10">
        <v>16743.1</v>
      </c>
      <c r="H347" s="40">
        <v>12130.72</v>
      </c>
      <c r="I347" s="40">
        <v>0</v>
      </c>
      <c r="J347" s="40">
        <f>H347+I347</f>
        <v>12130.72</v>
      </c>
      <c r="K347" s="41">
        <f t="shared" si="89"/>
        <v>0.7245205487633712</v>
      </c>
    </row>
    <row r="348" spans="1:11" s="2" customFormat="1" ht="16.5" customHeight="1">
      <c r="A348" s="29"/>
      <c r="B348" s="30" t="s">
        <v>149</v>
      </c>
      <c r="C348" s="30"/>
      <c r="D348" s="20" t="s">
        <v>150</v>
      </c>
      <c r="E348" s="9">
        <f aca="true" t="shared" si="100" ref="E348:J348">SUM(E349:E349)</f>
        <v>25000</v>
      </c>
      <c r="F348" s="9">
        <f t="shared" si="100"/>
        <v>-2650</v>
      </c>
      <c r="G348" s="9">
        <f t="shared" si="100"/>
        <v>22350</v>
      </c>
      <c r="H348" s="51">
        <f t="shared" si="100"/>
        <v>12618</v>
      </c>
      <c r="I348" s="51">
        <f t="shared" si="100"/>
        <v>0</v>
      </c>
      <c r="J348" s="51">
        <f t="shared" si="100"/>
        <v>12618</v>
      </c>
      <c r="K348" s="44">
        <f t="shared" si="89"/>
        <v>0.5645637583892618</v>
      </c>
    </row>
    <row r="349" spans="1:11" s="2" customFormat="1" ht="16.5" customHeight="1">
      <c r="A349" s="29"/>
      <c r="B349" s="29"/>
      <c r="C349" s="31" t="s">
        <v>143</v>
      </c>
      <c r="D349" s="23" t="s">
        <v>144</v>
      </c>
      <c r="E349" s="10">
        <v>25000</v>
      </c>
      <c r="F349" s="10">
        <f>G349-E349</f>
        <v>-2650</v>
      </c>
      <c r="G349" s="10">
        <v>22350</v>
      </c>
      <c r="H349" s="40">
        <v>12618</v>
      </c>
      <c r="I349" s="40">
        <v>0</v>
      </c>
      <c r="J349" s="40">
        <f>H349+I349</f>
        <v>12618</v>
      </c>
      <c r="K349" s="41">
        <f t="shared" si="89"/>
        <v>0.5645637583892618</v>
      </c>
    </row>
    <row r="350" spans="1:11" s="2" customFormat="1" ht="16.5" customHeight="1">
      <c r="A350" s="29"/>
      <c r="B350" s="30" t="s">
        <v>216</v>
      </c>
      <c r="C350" s="30"/>
      <c r="D350" s="20" t="s">
        <v>217</v>
      </c>
      <c r="E350" s="9">
        <f aca="true" t="shared" si="101" ref="E350:J350">SUM(E351:E352)</f>
        <v>147592</v>
      </c>
      <c r="F350" s="9">
        <f t="shared" si="101"/>
        <v>-18200</v>
      </c>
      <c r="G350" s="9">
        <f t="shared" si="101"/>
        <v>129392</v>
      </c>
      <c r="H350" s="9">
        <f t="shared" si="101"/>
        <v>121731.34</v>
      </c>
      <c r="I350" s="9">
        <f t="shared" si="101"/>
        <v>0</v>
      </c>
      <c r="J350" s="9">
        <f t="shared" si="101"/>
        <v>121731.34</v>
      </c>
      <c r="K350" s="44">
        <f t="shared" si="89"/>
        <v>0.9407949486830716</v>
      </c>
    </row>
    <row r="351" spans="1:11" s="2" customFormat="1" ht="48">
      <c r="A351" s="124"/>
      <c r="B351" s="84"/>
      <c r="C351" s="74" t="s">
        <v>288</v>
      </c>
      <c r="D351" s="23" t="s">
        <v>313</v>
      </c>
      <c r="E351" s="11">
        <v>0</v>
      </c>
      <c r="F351" s="10">
        <f>G351-E351</f>
        <v>22800</v>
      </c>
      <c r="G351" s="11">
        <v>22800</v>
      </c>
      <c r="H351" s="40">
        <v>15879</v>
      </c>
      <c r="I351" s="40">
        <v>0</v>
      </c>
      <c r="J351" s="40">
        <f>H351+I351</f>
        <v>15879</v>
      </c>
      <c r="K351" s="41">
        <f t="shared" si="89"/>
        <v>0.6964473684210526</v>
      </c>
    </row>
    <row r="352" spans="1:11" s="2" customFormat="1" ht="16.5" customHeight="1">
      <c r="A352" s="85"/>
      <c r="B352" s="32"/>
      <c r="C352" s="31" t="s">
        <v>143</v>
      </c>
      <c r="D352" s="23" t="s">
        <v>144</v>
      </c>
      <c r="E352" s="11">
        <v>147592</v>
      </c>
      <c r="F352" s="10">
        <f>G352-E352</f>
        <v>-41000</v>
      </c>
      <c r="G352" s="11">
        <v>106592</v>
      </c>
      <c r="H352" s="40">
        <v>105852.34</v>
      </c>
      <c r="I352" s="40">
        <v>0</v>
      </c>
      <c r="J352" s="40">
        <f>H352+I352</f>
        <v>105852.34</v>
      </c>
      <c r="K352" s="41">
        <f t="shared" si="89"/>
        <v>0.9930608300810567</v>
      </c>
    </row>
    <row r="353" spans="1:11" s="2" customFormat="1" ht="16.5" customHeight="1">
      <c r="A353" s="29"/>
      <c r="B353" s="30" t="s">
        <v>151</v>
      </c>
      <c r="C353" s="30"/>
      <c r="D353" s="20" t="s">
        <v>152</v>
      </c>
      <c r="E353" s="9">
        <f aca="true" t="shared" si="102" ref="E353:J353">SUM(E354:E369)</f>
        <v>401305</v>
      </c>
      <c r="F353" s="9">
        <f t="shared" si="102"/>
        <v>6015</v>
      </c>
      <c r="G353" s="9">
        <f t="shared" si="102"/>
        <v>407320</v>
      </c>
      <c r="H353" s="9">
        <f t="shared" si="102"/>
        <v>384246.60000000003</v>
      </c>
      <c r="I353" s="9">
        <f t="shared" si="102"/>
        <v>0</v>
      </c>
      <c r="J353" s="9">
        <f t="shared" si="102"/>
        <v>384246.60000000003</v>
      </c>
      <c r="K353" s="44">
        <f t="shared" si="89"/>
        <v>0.943353137582245</v>
      </c>
    </row>
    <row r="354" spans="1:11" s="2" customFormat="1" ht="16.5" customHeight="1">
      <c r="A354" s="29"/>
      <c r="B354" s="29"/>
      <c r="C354" s="31" t="s">
        <v>46</v>
      </c>
      <c r="D354" s="23" t="s">
        <v>47</v>
      </c>
      <c r="E354" s="10">
        <v>2600</v>
      </c>
      <c r="F354" s="10">
        <f aca="true" t="shared" si="103" ref="F354:F369">G354-E354</f>
        <v>0</v>
      </c>
      <c r="G354" s="10">
        <v>2600</v>
      </c>
      <c r="H354" s="40">
        <v>2437.5</v>
      </c>
      <c r="I354" s="40">
        <v>0</v>
      </c>
      <c r="J354" s="40">
        <f aca="true" t="shared" si="104" ref="J354:J369">H354+I354</f>
        <v>2437.5</v>
      </c>
      <c r="K354" s="41">
        <f t="shared" si="89"/>
        <v>0.9375</v>
      </c>
    </row>
    <row r="355" spans="1:11" s="2" customFormat="1" ht="16.5" customHeight="1">
      <c r="A355" s="29"/>
      <c r="B355" s="29"/>
      <c r="C355" s="31" t="s">
        <v>26</v>
      </c>
      <c r="D355" s="23" t="s">
        <v>27</v>
      </c>
      <c r="E355" s="10">
        <v>280000</v>
      </c>
      <c r="F355" s="10">
        <f t="shared" si="103"/>
        <v>1774</v>
      </c>
      <c r="G355" s="10">
        <v>281774</v>
      </c>
      <c r="H355" s="40">
        <v>277929.8</v>
      </c>
      <c r="I355" s="40">
        <v>0</v>
      </c>
      <c r="J355" s="40">
        <f t="shared" si="104"/>
        <v>277929.8</v>
      </c>
      <c r="K355" s="41">
        <f t="shared" si="89"/>
        <v>0.9863571514760056</v>
      </c>
    </row>
    <row r="356" spans="1:11" s="2" customFormat="1" ht="16.5" customHeight="1">
      <c r="A356" s="29"/>
      <c r="B356" s="29"/>
      <c r="C356" s="31" t="s">
        <v>48</v>
      </c>
      <c r="D356" s="23" t="s">
        <v>49</v>
      </c>
      <c r="E356" s="10">
        <v>19000</v>
      </c>
      <c r="F356" s="10">
        <f t="shared" si="103"/>
        <v>-774</v>
      </c>
      <c r="G356" s="10">
        <v>18226</v>
      </c>
      <c r="H356" s="40">
        <v>18225.47</v>
      </c>
      <c r="I356" s="40">
        <v>0</v>
      </c>
      <c r="J356" s="40">
        <f t="shared" si="104"/>
        <v>18225.47</v>
      </c>
      <c r="K356" s="41">
        <f t="shared" si="89"/>
        <v>0.9999709206627895</v>
      </c>
    </row>
    <row r="357" spans="1:11" s="2" customFormat="1" ht="16.5" customHeight="1">
      <c r="A357" s="29"/>
      <c r="B357" s="29"/>
      <c r="C357" s="31" t="s">
        <v>28</v>
      </c>
      <c r="D357" s="23" t="s">
        <v>29</v>
      </c>
      <c r="E357" s="10">
        <v>48000</v>
      </c>
      <c r="F357" s="10">
        <f t="shared" si="103"/>
        <v>0</v>
      </c>
      <c r="G357" s="10">
        <v>48000</v>
      </c>
      <c r="H357" s="40">
        <v>46940.44</v>
      </c>
      <c r="I357" s="40">
        <v>0</v>
      </c>
      <c r="J357" s="40">
        <f t="shared" si="104"/>
        <v>46940.44</v>
      </c>
      <c r="K357" s="41">
        <f t="shared" si="89"/>
        <v>0.9779258333333334</v>
      </c>
    </row>
    <row r="358" spans="1:11" s="2" customFormat="1" ht="16.5" customHeight="1">
      <c r="A358" s="29"/>
      <c r="B358" s="29"/>
      <c r="C358" s="31" t="s">
        <v>30</v>
      </c>
      <c r="D358" s="23" t="s">
        <v>31</v>
      </c>
      <c r="E358" s="10">
        <v>5500</v>
      </c>
      <c r="F358" s="10">
        <f t="shared" si="103"/>
        <v>0</v>
      </c>
      <c r="G358" s="10">
        <v>5500</v>
      </c>
      <c r="H358" s="40">
        <v>4815.18</v>
      </c>
      <c r="I358" s="40">
        <v>0</v>
      </c>
      <c r="J358" s="40">
        <f t="shared" si="104"/>
        <v>4815.18</v>
      </c>
      <c r="K358" s="41">
        <f t="shared" si="89"/>
        <v>0.8754872727272728</v>
      </c>
    </row>
    <row r="359" spans="1:11" s="2" customFormat="1" ht="16.5" customHeight="1">
      <c r="A359" s="29"/>
      <c r="B359" s="29"/>
      <c r="C359" s="31" t="s">
        <v>32</v>
      </c>
      <c r="D359" s="23" t="s">
        <v>33</v>
      </c>
      <c r="E359" s="10">
        <v>2500</v>
      </c>
      <c r="F359" s="10">
        <f t="shared" si="103"/>
        <v>-2500</v>
      </c>
      <c r="G359" s="10">
        <v>0</v>
      </c>
      <c r="H359" s="40">
        <v>0</v>
      </c>
      <c r="I359" s="40">
        <v>0</v>
      </c>
      <c r="J359" s="40">
        <f t="shared" si="104"/>
        <v>0</v>
      </c>
      <c r="K359" s="41"/>
    </row>
    <row r="360" spans="1:11" s="2" customFormat="1" ht="16.5" customHeight="1">
      <c r="A360" s="29"/>
      <c r="B360" s="29"/>
      <c r="C360" s="31" t="s">
        <v>8</v>
      </c>
      <c r="D360" s="23" t="s">
        <v>9</v>
      </c>
      <c r="E360" s="10">
        <v>14000</v>
      </c>
      <c r="F360" s="10">
        <f t="shared" si="103"/>
        <v>0</v>
      </c>
      <c r="G360" s="10">
        <v>14000</v>
      </c>
      <c r="H360" s="40">
        <v>7309.43</v>
      </c>
      <c r="I360" s="40">
        <v>0</v>
      </c>
      <c r="J360" s="40">
        <f t="shared" si="104"/>
        <v>7309.43</v>
      </c>
      <c r="K360" s="41">
        <f aca="true" t="shared" si="105" ref="K360:K369">J360/G360</f>
        <v>0.5221021428571428</v>
      </c>
    </row>
    <row r="361" spans="1:11" s="2" customFormat="1" ht="16.5" customHeight="1">
      <c r="A361" s="29"/>
      <c r="B361" s="29"/>
      <c r="C361" s="31" t="s">
        <v>14</v>
      </c>
      <c r="D361" s="23" t="s">
        <v>15</v>
      </c>
      <c r="E361" s="10">
        <v>1400</v>
      </c>
      <c r="F361" s="10">
        <f t="shared" si="103"/>
        <v>0</v>
      </c>
      <c r="G361" s="10">
        <v>1400</v>
      </c>
      <c r="H361" s="40">
        <v>123</v>
      </c>
      <c r="I361" s="40">
        <v>0</v>
      </c>
      <c r="J361" s="40">
        <f t="shared" si="104"/>
        <v>123</v>
      </c>
      <c r="K361" s="41">
        <f t="shared" si="105"/>
        <v>0.08785714285714286</v>
      </c>
    </row>
    <row r="362" spans="1:11" s="2" customFormat="1" ht="16.5" customHeight="1">
      <c r="A362" s="29"/>
      <c r="B362" s="29"/>
      <c r="C362" s="31" t="s">
        <v>50</v>
      </c>
      <c r="D362" s="23" t="s">
        <v>51</v>
      </c>
      <c r="E362" s="10">
        <v>200</v>
      </c>
      <c r="F362" s="10">
        <f t="shared" si="103"/>
        <v>0</v>
      </c>
      <c r="G362" s="10">
        <v>200</v>
      </c>
      <c r="H362" s="40">
        <v>0</v>
      </c>
      <c r="I362" s="40">
        <v>0</v>
      </c>
      <c r="J362" s="40">
        <f t="shared" si="104"/>
        <v>0</v>
      </c>
      <c r="K362" s="41">
        <f t="shared" si="105"/>
        <v>0</v>
      </c>
    </row>
    <row r="363" spans="1:11" s="2" customFormat="1" ht="16.5" customHeight="1">
      <c r="A363" s="29"/>
      <c r="B363" s="29"/>
      <c r="C363" s="31" t="s">
        <v>16</v>
      </c>
      <c r="D363" s="23" t="s">
        <v>17</v>
      </c>
      <c r="E363" s="10">
        <v>11000</v>
      </c>
      <c r="F363" s="10">
        <f t="shared" si="103"/>
        <v>8003</v>
      </c>
      <c r="G363" s="10">
        <v>19003</v>
      </c>
      <c r="H363" s="40">
        <v>16244.58</v>
      </c>
      <c r="I363" s="40">
        <v>0</v>
      </c>
      <c r="J363" s="40">
        <f t="shared" si="104"/>
        <v>16244.58</v>
      </c>
      <c r="K363" s="41">
        <f t="shared" si="105"/>
        <v>0.8548429195390201</v>
      </c>
    </row>
    <row r="364" spans="1:11" s="2" customFormat="1" ht="16.5" customHeight="1">
      <c r="A364" s="29"/>
      <c r="B364" s="29"/>
      <c r="C364" s="31" t="s">
        <v>80</v>
      </c>
      <c r="D364" s="23" t="s">
        <v>236</v>
      </c>
      <c r="E364" s="10">
        <v>2200</v>
      </c>
      <c r="F364" s="10">
        <f t="shared" si="103"/>
        <v>0</v>
      </c>
      <c r="G364" s="10">
        <v>2200</v>
      </c>
      <c r="H364" s="40">
        <v>879.45</v>
      </c>
      <c r="I364" s="40">
        <v>0</v>
      </c>
      <c r="J364" s="40">
        <f t="shared" si="104"/>
        <v>879.45</v>
      </c>
      <c r="K364" s="41">
        <f t="shared" si="105"/>
        <v>0.39975</v>
      </c>
    </row>
    <row r="365" spans="1:11" s="2" customFormat="1" ht="24" customHeight="1">
      <c r="A365" s="29"/>
      <c r="B365" s="29"/>
      <c r="C365" s="31" t="s">
        <v>135</v>
      </c>
      <c r="D365" s="23" t="s">
        <v>136</v>
      </c>
      <c r="E365" s="10">
        <v>2800</v>
      </c>
      <c r="F365" s="10">
        <f t="shared" si="103"/>
        <v>0</v>
      </c>
      <c r="G365" s="10">
        <v>2800</v>
      </c>
      <c r="H365" s="40">
        <v>0</v>
      </c>
      <c r="I365" s="40">
        <v>0</v>
      </c>
      <c r="J365" s="40">
        <f t="shared" si="104"/>
        <v>0</v>
      </c>
      <c r="K365" s="41">
        <f t="shared" si="105"/>
        <v>0</v>
      </c>
    </row>
    <row r="366" spans="1:11" s="2" customFormat="1" ht="16.5" customHeight="1">
      <c r="A366" s="29"/>
      <c r="B366" s="29"/>
      <c r="C366" s="31" t="s">
        <v>81</v>
      </c>
      <c r="D366" s="23" t="s">
        <v>82</v>
      </c>
      <c r="E366" s="10">
        <v>3100</v>
      </c>
      <c r="F366" s="10">
        <f t="shared" si="103"/>
        <v>0</v>
      </c>
      <c r="G366" s="10">
        <v>3100</v>
      </c>
      <c r="H366" s="40">
        <v>1724.75</v>
      </c>
      <c r="I366" s="40">
        <v>0</v>
      </c>
      <c r="J366" s="40">
        <f t="shared" si="104"/>
        <v>1724.75</v>
      </c>
      <c r="K366" s="41">
        <f t="shared" si="105"/>
        <v>0.5563709677419355</v>
      </c>
    </row>
    <row r="367" spans="1:11" s="2" customFormat="1" ht="16.5" customHeight="1">
      <c r="A367" s="29"/>
      <c r="B367" s="29"/>
      <c r="C367" s="31" t="s">
        <v>52</v>
      </c>
      <c r="D367" s="23" t="s">
        <v>53</v>
      </c>
      <c r="E367" s="10">
        <v>7105</v>
      </c>
      <c r="F367" s="10">
        <f t="shared" si="103"/>
        <v>-85</v>
      </c>
      <c r="G367" s="10">
        <v>7020</v>
      </c>
      <c r="H367" s="40">
        <v>7020</v>
      </c>
      <c r="I367" s="40">
        <v>0</v>
      </c>
      <c r="J367" s="40">
        <f t="shared" si="104"/>
        <v>7020</v>
      </c>
      <c r="K367" s="41">
        <f t="shared" si="105"/>
        <v>1</v>
      </c>
    </row>
    <row r="368" spans="1:11" s="2" customFormat="1" ht="17.25" customHeight="1">
      <c r="A368" s="86"/>
      <c r="B368" s="86"/>
      <c r="C368" s="22" t="s">
        <v>200</v>
      </c>
      <c r="D368" s="23" t="s">
        <v>201</v>
      </c>
      <c r="E368" s="11">
        <v>600</v>
      </c>
      <c r="F368" s="10">
        <f t="shared" si="103"/>
        <v>-3</v>
      </c>
      <c r="G368" s="11">
        <v>597</v>
      </c>
      <c r="H368" s="40">
        <v>597</v>
      </c>
      <c r="I368" s="40">
        <v>0</v>
      </c>
      <c r="J368" s="40">
        <f t="shared" si="104"/>
        <v>597</v>
      </c>
      <c r="K368" s="41">
        <f t="shared" si="105"/>
        <v>1</v>
      </c>
    </row>
    <row r="369" spans="1:11" s="2" customFormat="1" ht="27" customHeight="1">
      <c r="A369" s="29"/>
      <c r="B369" s="29"/>
      <c r="C369" s="31" t="s">
        <v>83</v>
      </c>
      <c r="D369" s="23" t="s">
        <v>84</v>
      </c>
      <c r="E369" s="10">
        <v>1300</v>
      </c>
      <c r="F369" s="10">
        <f t="shared" si="103"/>
        <v>-400</v>
      </c>
      <c r="G369" s="10">
        <v>900</v>
      </c>
      <c r="H369" s="40">
        <v>0</v>
      </c>
      <c r="I369" s="40">
        <v>0</v>
      </c>
      <c r="J369" s="40">
        <f t="shared" si="104"/>
        <v>0</v>
      </c>
      <c r="K369" s="41">
        <f t="shared" si="105"/>
        <v>0</v>
      </c>
    </row>
    <row r="370" spans="1:11" s="2" customFormat="1" ht="25.5" customHeight="1">
      <c r="A370" s="29"/>
      <c r="B370" s="30" t="s">
        <v>291</v>
      </c>
      <c r="C370" s="30"/>
      <c r="D370" s="20" t="s">
        <v>292</v>
      </c>
      <c r="E370" s="9">
        <f aca="true" t="shared" si="106" ref="E370:J370">SUM(E371:E373)</f>
        <v>10000</v>
      </c>
      <c r="F370" s="9">
        <f t="shared" si="106"/>
        <v>0</v>
      </c>
      <c r="G370" s="9">
        <f t="shared" si="106"/>
        <v>10000</v>
      </c>
      <c r="H370" s="51">
        <f t="shared" si="106"/>
        <v>0</v>
      </c>
      <c r="I370" s="51">
        <f t="shared" si="106"/>
        <v>0</v>
      </c>
      <c r="J370" s="51">
        <f t="shared" si="106"/>
        <v>0</v>
      </c>
      <c r="K370" s="44">
        <f aca="true" t="shared" si="107" ref="K370:K375">J370/G370</f>
        <v>0</v>
      </c>
    </row>
    <row r="371" spans="1:11" s="2" customFormat="1" ht="17.25" customHeight="1">
      <c r="A371" s="29"/>
      <c r="B371" s="29"/>
      <c r="C371" s="31" t="s">
        <v>28</v>
      </c>
      <c r="D371" s="23" t="s">
        <v>29</v>
      </c>
      <c r="E371" s="10">
        <v>1300</v>
      </c>
      <c r="F371" s="10">
        <f>G371-E371</f>
        <v>0</v>
      </c>
      <c r="G371" s="10">
        <v>1300</v>
      </c>
      <c r="H371" s="40">
        <v>0</v>
      </c>
      <c r="I371" s="40">
        <v>0</v>
      </c>
      <c r="J371" s="40">
        <f>H371+I371</f>
        <v>0</v>
      </c>
      <c r="K371" s="41">
        <f t="shared" si="107"/>
        <v>0</v>
      </c>
    </row>
    <row r="372" spans="1:11" s="2" customFormat="1" ht="16.5" customHeight="1">
      <c r="A372" s="29"/>
      <c r="B372" s="29"/>
      <c r="C372" s="31" t="s">
        <v>32</v>
      </c>
      <c r="D372" s="23" t="s">
        <v>33</v>
      </c>
      <c r="E372" s="10">
        <v>7000</v>
      </c>
      <c r="F372" s="10">
        <f>G372-E372</f>
        <v>0</v>
      </c>
      <c r="G372" s="10">
        <v>7000</v>
      </c>
      <c r="H372" s="40">
        <v>0</v>
      </c>
      <c r="I372" s="40">
        <v>0</v>
      </c>
      <c r="J372" s="40">
        <f>H372+I372</f>
        <v>0</v>
      </c>
      <c r="K372" s="41">
        <f t="shared" si="107"/>
        <v>0</v>
      </c>
    </row>
    <row r="373" spans="1:11" s="2" customFormat="1" ht="16.5" customHeight="1">
      <c r="A373" s="89"/>
      <c r="B373" s="89"/>
      <c r="C373" s="31" t="s">
        <v>16</v>
      </c>
      <c r="D373" s="23" t="s">
        <v>17</v>
      </c>
      <c r="E373" s="10">
        <v>1700</v>
      </c>
      <c r="F373" s="10">
        <f>G373-E373</f>
        <v>0</v>
      </c>
      <c r="G373" s="10">
        <v>1700</v>
      </c>
      <c r="H373" s="40">
        <v>0</v>
      </c>
      <c r="I373" s="40">
        <v>0</v>
      </c>
      <c r="J373" s="40">
        <f>H373+I373</f>
        <v>0</v>
      </c>
      <c r="K373" s="41">
        <f t="shared" si="107"/>
        <v>0</v>
      </c>
    </row>
    <row r="374" spans="1:11" s="2" customFormat="1" ht="16.5" customHeight="1">
      <c r="A374" s="122"/>
      <c r="B374" s="123" t="s">
        <v>304</v>
      </c>
      <c r="C374" s="30"/>
      <c r="D374" s="20" t="s">
        <v>305</v>
      </c>
      <c r="E374" s="9">
        <f aca="true" t="shared" si="108" ref="E374:J374">E375</f>
        <v>31000</v>
      </c>
      <c r="F374" s="9">
        <f t="shared" si="108"/>
        <v>21430.4</v>
      </c>
      <c r="G374" s="9">
        <f t="shared" si="108"/>
        <v>52430.4</v>
      </c>
      <c r="H374" s="51">
        <f t="shared" si="108"/>
        <v>32284.49</v>
      </c>
      <c r="I374" s="51">
        <f t="shared" si="108"/>
        <v>0</v>
      </c>
      <c r="J374" s="51">
        <f t="shared" si="108"/>
        <v>32284.49</v>
      </c>
      <c r="K374" s="44">
        <f t="shared" si="107"/>
        <v>0.6157589871524917</v>
      </c>
    </row>
    <row r="375" spans="1:11" s="2" customFormat="1" ht="16.5" customHeight="1">
      <c r="A375" s="29"/>
      <c r="B375" s="89"/>
      <c r="C375" s="31" t="s">
        <v>143</v>
      </c>
      <c r="D375" s="23" t="s">
        <v>144</v>
      </c>
      <c r="E375" s="11">
        <v>31000</v>
      </c>
      <c r="F375" s="10">
        <f>G375-E375</f>
        <v>21430.4</v>
      </c>
      <c r="G375" s="11">
        <v>52430.4</v>
      </c>
      <c r="H375" s="40">
        <v>32284.49</v>
      </c>
      <c r="I375" s="40">
        <v>0</v>
      </c>
      <c r="J375" s="40">
        <f>H375+I375</f>
        <v>32284.49</v>
      </c>
      <c r="K375" s="41">
        <f t="shared" si="107"/>
        <v>0.6157589871524917</v>
      </c>
    </row>
    <row r="376" spans="1:11" s="2" customFormat="1" ht="16.5" customHeight="1">
      <c r="A376" s="29"/>
      <c r="B376" s="90" t="s">
        <v>153</v>
      </c>
      <c r="C376" s="30"/>
      <c r="D376" s="20" t="s">
        <v>25</v>
      </c>
      <c r="E376" s="9">
        <f aca="true" t="shared" si="109" ref="E376:J376">SUM(E377:E382)</f>
        <v>1500</v>
      </c>
      <c r="F376" s="9">
        <f t="shared" si="109"/>
        <v>26284.5</v>
      </c>
      <c r="G376" s="9">
        <f t="shared" si="109"/>
        <v>27784.5</v>
      </c>
      <c r="H376" s="9">
        <f t="shared" si="109"/>
        <v>750</v>
      </c>
      <c r="I376" s="9">
        <f t="shared" si="109"/>
        <v>0</v>
      </c>
      <c r="J376" s="9">
        <f t="shared" si="109"/>
        <v>750</v>
      </c>
      <c r="K376" s="44">
        <f aca="true" t="shared" si="110" ref="K376:K393">J376/G376</f>
        <v>0.026993467580845434</v>
      </c>
    </row>
    <row r="377" spans="1:11" s="2" customFormat="1" ht="16.5" customHeight="1">
      <c r="A377" s="73"/>
      <c r="B377" s="73"/>
      <c r="C377" s="74" t="s">
        <v>26</v>
      </c>
      <c r="D377" s="23" t="s">
        <v>27</v>
      </c>
      <c r="E377" s="10">
        <v>0</v>
      </c>
      <c r="F377" s="10">
        <f aca="true" t="shared" si="111" ref="F377:F382">G377-E377</f>
        <v>14366.9</v>
      </c>
      <c r="G377" s="10">
        <v>14366.9</v>
      </c>
      <c r="H377" s="40">
        <v>0</v>
      </c>
      <c r="I377" s="40">
        <v>0</v>
      </c>
      <c r="J377" s="40">
        <f aca="true" t="shared" si="112" ref="J377:J382">H377+I377</f>
        <v>0</v>
      </c>
      <c r="K377" s="41">
        <f t="shared" si="110"/>
        <v>0</v>
      </c>
    </row>
    <row r="378" spans="1:11" s="2" customFormat="1" ht="16.5" customHeight="1">
      <c r="A378" s="73"/>
      <c r="B378" s="73"/>
      <c r="C378" s="74" t="s">
        <v>28</v>
      </c>
      <c r="D378" s="23" t="s">
        <v>29</v>
      </c>
      <c r="E378" s="10">
        <v>0</v>
      </c>
      <c r="F378" s="10">
        <f t="shared" si="111"/>
        <v>2576</v>
      </c>
      <c r="G378" s="10">
        <v>2576</v>
      </c>
      <c r="H378" s="40">
        <v>0</v>
      </c>
      <c r="I378" s="40">
        <v>0</v>
      </c>
      <c r="J378" s="40">
        <f t="shared" si="112"/>
        <v>0</v>
      </c>
      <c r="K378" s="41">
        <f t="shared" si="110"/>
        <v>0</v>
      </c>
    </row>
    <row r="379" spans="1:11" s="2" customFormat="1" ht="16.5" customHeight="1">
      <c r="A379" s="73"/>
      <c r="B379" s="73"/>
      <c r="C379" s="74" t="s">
        <v>30</v>
      </c>
      <c r="D379" s="23" t="s">
        <v>31</v>
      </c>
      <c r="E379" s="10">
        <v>0</v>
      </c>
      <c r="F379" s="10">
        <f t="shared" si="111"/>
        <v>352</v>
      </c>
      <c r="G379" s="10">
        <v>352</v>
      </c>
      <c r="H379" s="40">
        <v>0</v>
      </c>
      <c r="I379" s="40">
        <v>0</v>
      </c>
      <c r="J379" s="40">
        <f t="shared" si="112"/>
        <v>0</v>
      </c>
      <c r="K379" s="41">
        <f t="shared" si="110"/>
        <v>0</v>
      </c>
    </row>
    <row r="380" spans="1:11" s="2" customFormat="1" ht="16.5" customHeight="1">
      <c r="A380" s="73"/>
      <c r="B380" s="73"/>
      <c r="C380" s="74" t="s">
        <v>8</v>
      </c>
      <c r="D380" s="23" t="s">
        <v>9</v>
      </c>
      <c r="E380" s="10">
        <v>0</v>
      </c>
      <c r="F380" s="10">
        <f t="shared" si="111"/>
        <v>600</v>
      </c>
      <c r="G380" s="10">
        <v>600</v>
      </c>
      <c r="H380" s="40">
        <v>0</v>
      </c>
      <c r="I380" s="40">
        <v>0</v>
      </c>
      <c r="J380" s="40">
        <f t="shared" si="112"/>
        <v>0</v>
      </c>
      <c r="K380" s="41">
        <f t="shared" si="110"/>
        <v>0</v>
      </c>
    </row>
    <row r="381" spans="1:11" s="2" customFormat="1" ht="16.5" customHeight="1">
      <c r="A381" s="73"/>
      <c r="B381" s="73"/>
      <c r="C381" s="74" t="s">
        <v>16</v>
      </c>
      <c r="D381" s="23" t="s">
        <v>17</v>
      </c>
      <c r="E381" s="10">
        <v>1500</v>
      </c>
      <c r="F381" s="10">
        <f t="shared" si="111"/>
        <v>7889.6</v>
      </c>
      <c r="G381" s="10">
        <v>9389.6</v>
      </c>
      <c r="H381" s="40">
        <v>750</v>
      </c>
      <c r="I381" s="40">
        <v>0</v>
      </c>
      <c r="J381" s="40">
        <f t="shared" si="112"/>
        <v>750</v>
      </c>
      <c r="K381" s="41">
        <f t="shared" si="110"/>
        <v>0.0798756070546136</v>
      </c>
    </row>
    <row r="382" spans="1:11" s="2" customFormat="1" ht="16.5" customHeight="1">
      <c r="A382" s="84"/>
      <c r="B382" s="84"/>
      <c r="C382" s="74" t="s">
        <v>34</v>
      </c>
      <c r="D382" s="23" t="s">
        <v>35</v>
      </c>
      <c r="E382" s="10">
        <v>0</v>
      </c>
      <c r="F382" s="10">
        <f t="shared" si="111"/>
        <v>500</v>
      </c>
      <c r="G382" s="10">
        <v>500</v>
      </c>
      <c r="H382" s="40">
        <v>0</v>
      </c>
      <c r="I382" s="40">
        <v>0</v>
      </c>
      <c r="J382" s="40">
        <f t="shared" si="112"/>
        <v>0</v>
      </c>
      <c r="K382" s="41">
        <f t="shared" si="110"/>
        <v>0</v>
      </c>
    </row>
    <row r="383" spans="1:11" s="2" customFormat="1" ht="16.5" customHeight="1">
      <c r="A383" s="28" t="s">
        <v>336</v>
      </c>
      <c r="B383" s="28"/>
      <c r="C383" s="28"/>
      <c r="D383" s="15" t="s">
        <v>338</v>
      </c>
      <c r="E383" s="16">
        <f aca="true" t="shared" si="113" ref="E383:J383">E384</f>
        <v>1160000</v>
      </c>
      <c r="F383" s="16">
        <f t="shared" si="113"/>
        <v>0</v>
      </c>
      <c r="G383" s="16">
        <f t="shared" si="113"/>
        <v>1160000</v>
      </c>
      <c r="H383" s="16">
        <f t="shared" si="113"/>
        <v>945529.69</v>
      </c>
      <c r="I383" s="16">
        <f t="shared" si="113"/>
        <v>0</v>
      </c>
      <c r="J383" s="16">
        <f t="shared" si="113"/>
        <v>945529.69</v>
      </c>
      <c r="K383" s="63">
        <f t="shared" si="110"/>
        <v>0.8151118017241379</v>
      </c>
    </row>
    <row r="384" spans="1:11" s="2" customFormat="1" ht="16.5" customHeight="1">
      <c r="A384" s="29"/>
      <c r="B384" s="30" t="s">
        <v>337</v>
      </c>
      <c r="C384" s="30"/>
      <c r="D384" s="20" t="s">
        <v>25</v>
      </c>
      <c r="E384" s="9">
        <f aca="true" t="shared" si="114" ref="E384:J384">SUM(E385:E386)</f>
        <v>1160000</v>
      </c>
      <c r="F384" s="9">
        <f t="shared" si="114"/>
        <v>0</v>
      </c>
      <c r="G384" s="9">
        <f t="shared" si="114"/>
        <v>1160000</v>
      </c>
      <c r="H384" s="9">
        <f t="shared" si="114"/>
        <v>945529.69</v>
      </c>
      <c r="I384" s="9">
        <f t="shared" si="114"/>
        <v>0</v>
      </c>
      <c r="J384" s="9">
        <f t="shared" si="114"/>
        <v>945529.69</v>
      </c>
      <c r="K384" s="44">
        <f t="shared" si="110"/>
        <v>0.8151118017241379</v>
      </c>
    </row>
    <row r="385" spans="1:11" s="2" customFormat="1" ht="16.5" customHeight="1">
      <c r="A385" s="29"/>
      <c r="B385" s="29"/>
      <c r="C385" s="31" t="s">
        <v>143</v>
      </c>
      <c r="D385" s="23" t="s">
        <v>144</v>
      </c>
      <c r="E385" s="10">
        <v>260000</v>
      </c>
      <c r="F385" s="10">
        <f>G385-E385</f>
        <v>0</v>
      </c>
      <c r="G385" s="10">
        <v>260000</v>
      </c>
      <c r="H385" s="40">
        <v>243000</v>
      </c>
      <c r="I385" s="40">
        <v>0</v>
      </c>
      <c r="J385" s="40">
        <f>H385+I385</f>
        <v>243000</v>
      </c>
      <c r="K385" s="41">
        <f t="shared" si="110"/>
        <v>0.9346153846153846</v>
      </c>
    </row>
    <row r="386" spans="1:11" s="2" customFormat="1" ht="16.5" customHeight="1">
      <c r="A386" s="29"/>
      <c r="B386" s="32"/>
      <c r="C386" s="31" t="s">
        <v>18</v>
      </c>
      <c r="D386" s="23" t="s">
        <v>19</v>
      </c>
      <c r="E386" s="10">
        <v>900000</v>
      </c>
      <c r="F386" s="10">
        <f>G386-E386</f>
        <v>0</v>
      </c>
      <c r="G386" s="10">
        <v>900000</v>
      </c>
      <c r="H386" s="40">
        <v>702529.69</v>
      </c>
      <c r="I386" s="40">
        <v>0</v>
      </c>
      <c r="J386" s="40">
        <f>H386+I386</f>
        <v>702529.69</v>
      </c>
      <c r="K386" s="41">
        <f t="shared" si="110"/>
        <v>0.7805885444444444</v>
      </c>
    </row>
    <row r="387" spans="1:11" s="2" customFormat="1" ht="16.5" customHeight="1">
      <c r="A387" s="28" t="s">
        <v>154</v>
      </c>
      <c r="B387" s="28"/>
      <c r="C387" s="28"/>
      <c r="D387" s="15" t="s">
        <v>155</v>
      </c>
      <c r="E387" s="16">
        <f aca="true" t="shared" si="115" ref="E387:J387">E388+E398+E402+E404+E406+E423</f>
        <v>594150</v>
      </c>
      <c r="F387" s="16">
        <f t="shared" si="115"/>
        <v>-137396</v>
      </c>
      <c r="G387" s="16">
        <f t="shared" si="115"/>
        <v>456754</v>
      </c>
      <c r="H387" s="16">
        <f t="shared" si="115"/>
        <v>421172.85000000003</v>
      </c>
      <c r="I387" s="16">
        <f t="shared" si="115"/>
        <v>0</v>
      </c>
      <c r="J387" s="16">
        <f t="shared" si="115"/>
        <v>421172.85000000003</v>
      </c>
      <c r="K387" s="63">
        <f t="shared" si="110"/>
        <v>0.9220999706625449</v>
      </c>
    </row>
    <row r="388" spans="1:11" s="2" customFormat="1" ht="16.5" customHeight="1">
      <c r="A388" s="29"/>
      <c r="B388" s="30" t="s">
        <v>156</v>
      </c>
      <c r="C388" s="30"/>
      <c r="D388" s="20" t="s">
        <v>157</v>
      </c>
      <c r="E388" s="9">
        <f aca="true" t="shared" si="116" ref="E388:J388">SUM(E389:E397)</f>
        <v>220698</v>
      </c>
      <c r="F388" s="9">
        <f t="shared" si="116"/>
        <v>-27018</v>
      </c>
      <c r="G388" s="9">
        <f t="shared" si="116"/>
        <v>193680</v>
      </c>
      <c r="H388" s="51">
        <f t="shared" si="116"/>
        <v>186279.2</v>
      </c>
      <c r="I388" s="51">
        <f t="shared" si="116"/>
        <v>0</v>
      </c>
      <c r="J388" s="51">
        <f t="shared" si="116"/>
        <v>186279.2</v>
      </c>
      <c r="K388" s="44">
        <f t="shared" si="110"/>
        <v>0.961788517141677</v>
      </c>
    </row>
    <row r="389" spans="1:11" s="2" customFormat="1" ht="16.5" customHeight="1">
      <c r="A389" s="29"/>
      <c r="B389" s="29"/>
      <c r="C389" s="31" t="s">
        <v>46</v>
      </c>
      <c r="D389" s="23" t="s">
        <v>47</v>
      </c>
      <c r="E389" s="10">
        <v>10843</v>
      </c>
      <c r="F389" s="10">
        <f aca="true" t="shared" si="117" ref="F389:F397">G389-E389</f>
        <v>1661</v>
      </c>
      <c r="G389" s="10">
        <v>12504</v>
      </c>
      <c r="H389" s="40">
        <v>12017.2</v>
      </c>
      <c r="I389" s="40">
        <v>0</v>
      </c>
      <c r="J389" s="40">
        <f aca="true" t="shared" si="118" ref="J389:J397">H389+I389</f>
        <v>12017.2</v>
      </c>
      <c r="K389" s="41">
        <f t="shared" si="110"/>
        <v>0.9610684580934101</v>
      </c>
    </row>
    <row r="390" spans="1:11" s="2" customFormat="1" ht="16.5" customHeight="1">
      <c r="A390" s="29"/>
      <c r="B390" s="29"/>
      <c r="C390" s="31" t="s">
        <v>26</v>
      </c>
      <c r="D390" s="23" t="s">
        <v>27</v>
      </c>
      <c r="E390" s="10">
        <v>150678</v>
      </c>
      <c r="F390" s="10">
        <f t="shared" si="117"/>
        <v>-17376</v>
      </c>
      <c r="G390" s="10">
        <v>133302</v>
      </c>
      <c r="H390" s="40">
        <v>127673.83</v>
      </c>
      <c r="I390" s="40">
        <v>0</v>
      </c>
      <c r="J390" s="40">
        <f t="shared" si="118"/>
        <v>127673.83</v>
      </c>
      <c r="K390" s="41">
        <f t="shared" si="110"/>
        <v>0.9577788030187094</v>
      </c>
    </row>
    <row r="391" spans="1:11" s="2" customFormat="1" ht="16.5" customHeight="1">
      <c r="A391" s="29"/>
      <c r="B391" s="29"/>
      <c r="C391" s="31" t="s">
        <v>48</v>
      </c>
      <c r="D391" s="23" t="s">
        <v>49</v>
      </c>
      <c r="E391" s="10">
        <v>14289</v>
      </c>
      <c r="F391" s="10">
        <f t="shared" si="117"/>
        <v>-4891</v>
      </c>
      <c r="G391" s="10">
        <v>9398</v>
      </c>
      <c r="H391" s="40">
        <v>9397.41</v>
      </c>
      <c r="I391" s="40">
        <v>0</v>
      </c>
      <c r="J391" s="40">
        <f t="shared" si="118"/>
        <v>9397.41</v>
      </c>
      <c r="K391" s="41">
        <f t="shared" si="110"/>
        <v>0.9999372206852521</v>
      </c>
    </row>
    <row r="392" spans="1:11" s="2" customFormat="1" ht="16.5" customHeight="1">
      <c r="A392" s="29"/>
      <c r="B392" s="29"/>
      <c r="C392" s="31" t="s">
        <v>28</v>
      </c>
      <c r="D392" s="23" t="s">
        <v>29</v>
      </c>
      <c r="E392" s="10">
        <v>29797</v>
      </c>
      <c r="F392" s="10">
        <f t="shared" si="117"/>
        <v>-4480</v>
      </c>
      <c r="G392" s="10">
        <v>25317</v>
      </c>
      <c r="H392" s="40">
        <v>24361.79</v>
      </c>
      <c r="I392" s="40">
        <v>0</v>
      </c>
      <c r="J392" s="40">
        <f t="shared" si="118"/>
        <v>24361.79</v>
      </c>
      <c r="K392" s="41">
        <f t="shared" si="110"/>
        <v>0.9622700161946518</v>
      </c>
    </row>
    <row r="393" spans="1:11" s="2" customFormat="1" ht="16.5" customHeight="1">
      <c r="A393" s="29"/>
      <c r="B393" s="29"/>
      <c r="C393" s="31" t="s">
        <v>30</v>
      </c>
      <c r="D393" s="23" t="s">
        <v>31</v>
      </c>
      <c r="E393" s="10">
        <v>3615</v>
      </c>
      <c r="F393" s="10">
        <f t="shared" si="117"/>
        <v>-80</v>
      </c>
      <c r="G393" s="10">
        <v>3535</v>
      </c>
      <c r="H393" s="40">
        <v>3204.97</v>
      </c>
      <c r="I393" s="40">
        <v>0</v>
      </c>
      <c r="J393" s="40">
        <f t="shared" si="118"/>
        <v>3204.97</v>
      </c>
      <c r="K393" s="41">
        <f t="shared" si="110"/>
        <v>0.9066393210749646</v>
      </c>
    </row>
    <row r="394" spans="1:11" s="2" customFormat="1" ht="16.5" customHeight="1">
      <c r="A394" s="73"/>
      <c r="B394" s="73"/>
      <c r="C394" s="74" t="s">
        <v>32</v>
      </c>
      <c r="D394" s="23" t="s">
        <v>33</v>
      </c>
      <c r="E394" s="10">
        <v>1000</v>
      </c>
      <c r="F394" s="10">
        <f t="shared" si="117"/>
        <v>-1000</v>
      </c>
      <c r="G394" s="10">
        <v>0</v>
      </c>
      <c r="H394" s="40">
        <v>0</v>
      </c>
      <c r="I394" s="40">
        <v>0</v>
      </c>
      <c r="J394" s="40">
        <f t="shared" si="118"/>
        <v>0</v>
      </c>
      <c r="K394" s="41"/>
    </row>
    <row r="395" spans="1:11" s="2" customFormat="1" ht="16.5" customHeight="1">
      <c r="A395" s="29"/>
      <c r="B395" s="29"/>
      <c r="C395" s="31" t="s">
        <v>8</v>
      </c>
      <c r="D395" s="23" t="s">
        <v>9</v>
      </c>
      <c r="E395" s="10">
        <v>1000</v>
      </c>
      <c r="F395" s="10">
        <f t="shared" si="117"/>
        <v>1000</v>
      </c>
      <c r="G395" s="10">
        <v>2000</v>
      </c>
      <c r="H395" s="40">
        <v>2000</v>
      </c>
      <c r="I395" s="40">
        <v>0</v>
      </c>
      <c r="J395" s="40">
        <f t="shared" si="118"/>
        <v>2000</v>
      </c>
      <c r="K395" s="41">
        <f>J395/G395</f>
        <v>1</v>
      </c>
    </row>
    <row r="396" spans="1:11" s="2" customFormat="1" ht="16.5" customHeight="1">
      <c r="A396" s="29"/>
      <c r="B396" s="29"/>
      <c r="C396" s="31" t="s">
        <v>121</v>
      </c>
      <c r="D396" s="23" t="s">
        <v>286</v>
      </c>
      <c r="E396" s="10">
        <v>200</v>
      </c>
      <c r="F396" s="10">
        <f t="shared" si="117"/>
        <v>-200</v>
      </c>
      <c r="G396" s="10">
        <v>0</v>
      </c>
      <c r="H396" s="40">
        <v>0</v>
      </c>
      <c r="I396" s="40">
        <v>0</v>
      </c>
      <c r="J396" s="40">
        <f t="shared" si="118"/>
        <v>0</v>
      </c>
      <c r="K396" s="41"/>
    </row>
    <row r="397" spans="1:11" s="2" customFormat="1" ht="15.75" customHeight="1">
      <c r="A397" s="29"/>
      <c r="B397" s="29"/>
      <c r="C397" s="31" t="s">
        <v>52</v>
      </c>
      <c r="D397" s="23" t="s">
        <v>53</v>
      </c>
      <c r="E397" s="10">
        <v>9276</v>
      </c>
      <c r="F397" s="10">
        <f t="shared" si="117"/>
        <v>-1652</v>
      </c>
      <c r="G397" s="10">
        <v>7624</v>
      </c>
      <c r="H397" s="40">
        <v>7624</v>
      </c>
      <c r="I397" s="40">
        <v>0</v>
      </c>
      <c r="J397" s="40">
        <f t="shared" si="118"/>
        <v>7624</v>
      </c>
      <c r="K397" s="41">
        <f>J397/G397</f>
        <v>1</v>
      </c>
    </row>
    <row r="398" spans="1:11" s="2" customFormat="1" ht="27" customHeight="1">
      <c r="A398" s="29"/>
      <c r="B398" s="30" t="s">
        <v>158</v>
      </c>
      <c r="C398" s="30"/>
      <c r="D398" s="20" t="s">
        <v>159</v>
      </c>
      <c r="E398" s="9">
        <f aca="true" t="shared" si="119" ref="E398:J398">SUM(E399:E401)</f>
        <v>21053</v>
      </c>
      <c r="F398" s="9">
        <f t="shared" si="119"/>
        <v>-21053</v>
      </c>
      <c r="G398" s="9">
        <f t="shared" si="119"/>
        <v>0</v>
      </c>
      <c r="H398" s="51">
        <f t="shared" si="119"/>
        <v>0</v>
      </c>
      <c r="I398" s="51">
        <f t="shared" si="119"/>
        <v>0</v>
      </c>
      <c r="J398" s="51">
        <f t="shared" si="119"/>
        <v>0</v>
      </c>
      <c r="K398" s="44"/>
    </row>
    <row r="399" spans="1:11" s="2" customFormat="1" ht="17.25" customHeight="1">
      <c r="A399" s="29"/>
      <c r="B399" s="29"/>
      <c r="C399" s="31" t="s">
        <v>8</v>
      </c>
      <c r="D399" s="23" t="s">
        <v>9</v>
      </c>
      <c r="E399" s="10">
        <v>179</v>
      </c>
      <c r="F399" s="10">
        <f>G399-E399</f>
        <v>-179</v>
      </c>
      <c r="G399" s="10">
        <v>0</v>
      </c>
      <c r="H399" s="10">
        <v>0</v>
      </c>
      <c r="I399" s="40">
        <v>0</v>
      </c>
      <c r="J399" s="40">
        <f>H399+I399</f>
        <v>0</v>
      </c>
      <c r="K399" s="41"/>
    </row>
    <row r="400" spans="1:11" s="2" customFormat="1" ht="17.25" customHeight="1">
      <c r="A400" s="29"/>
      <c r="B400" s="29"/>
      <c r="C400" s="31" t="s">
        <v>354</v>
      </c>
      <c r="D400" s="23" t="s">
        <v>355</v>
      </c>
      <c r="E400" s="10">
        <v>1000</v>
      </c>
      <c r="F400" s="10">
        <f>G400-E400</f>
        <v>-1000</v>
      </c>
      <c r="G400" s="10">
        <v>0</v>
      </c>
      <c r="H400" s="10">
        <v>0</v>
      </c>
      <c r="I400" s="40">
        <v>0</v>
      </c>
      <c r="J400" s="40">
        <f>H400+I400</f>
        <v>0</v>
      </c>
      <c r="K400" s="41"/>
    </row>
    <row r="401" spans="1:11" s="2" customFormat="1" ht="16.5" customHeight="1">
      <c r="A401" s="29"/>
      <c r="B401" s="29"/>
      <c r="C401" s="31" t="s">
        <v>16</v>
      </c>
      <c r="D401" s="23" t="s">
        <v>17</v>
      </c>
      <c r="E401" s="10">
        <v>19874</v>
      </c>
      <c r="F401" s="10">
        <f>G401-E401</f>
        <v>-19874</v>
      </c>
      <c r="G401" s="10">
        <v>0</v>
      </c>
      <c r="H401" s="10">
        <v>0</v>
      </c>
      <c r="I401" s="40">
        <v>0</v>
      </c>
      <c r="J401" s="40">
        <f>H401+I401</f>
        <v>0</v>
      </c>
      <c r="K401" s="41"/>
    </row>
    <row r="402" spans="1:11" s="2" customFormat="1" ht="24.75" customHeight="1">
      <c r="A402" s="29"/>
      <c r="B402" s="30" t="s">
        <v>160</v>
      </c>
      <c r="C402" s="30"/>
      <c r="D402" s="20" t="s">
        <v>306</v>
      </c>
      <c r="E402" s="9">
        <f aca="true" t="shared" si="120" ref="E402:J404">SUM(E403:E403)</f>
        <v>23200</v>
      </c>
      <c r="F402" s="9">
        <f t="shared" si="120"/>
        <v>14913</v>
      </c>
      <c r="G402" s="9">
        <f t="shared" si="120"/>
        <v>38113</v>
      </c>
      <c r="H402" s="9">
        <f t="shared" si="120"/>
        <v>28123.47</v>
      </c>
      <c r="I402" s="9">
        <f t="shared" si="120"/>
        <v>0</v>
      </c>
      <c r="J402" s="9">
        <f t="shared" si="120"/>
        <v>28123.47</v>
      </c>
      <c r="K402" s="44">
        <f>J402/G402</f>
        <v>0.7378970430036995</v>
      </c>
    </row>
    <row r="403" spans="1:11" s="2" customFormat="1" ht="16.5" customHeight="1">
      <c r="A403" s="86"/>
      <c r="B403" s="99"/>
      <c r="C403" s="31" t="s">
        <v>119</v>
      </c>
      <c r="D403" s="23" t="s">
        <v>120</v>
      </c>
      <c r="E403" s="10">
        <v>23200</v>
      </c>
      <c r="F403" s="10">
        <f>G403-E403</f>
        <v>14913</v>
      </c>
      <c r="G403" s="10">
        <v>38113</v>
      </c>
      <c r="H403" s="40">
        <v>28123.47</v>
      </c>
      <c r="I403" s="40">
        <v>0</v>
      </c>
      <c r="J403" s="40">
        <f>H403+I403</f>
        <v>28123.47</v>
      </c>
      <c r="K403" s="41">
        <f>J403/G403</f>
        <v>0.7378970430036995</v>
      </c>
    </row>
    <row r="404" spans="1:11" s="2" customFormat="1" ht="24.75" customHeight="1">
      <c r="A404" s="29"/>
      <c r="B404" s="90" t="s">
        <v>308</v>
      </c>
      <c r="C404" s="30"/>
      <c r="D404" s="20" t="s">
        <v>307</v>
      </c>
      <c r="E404" s="9">
        <f t="shared" si="120"/>
        <v>12000</v>
      </c>
      <c r="F404" s="9">
        <f t="shared" si="120"/>
        <v>8620</v>
      </c>
      <c r="G404" s="9">
        <f t="shared" si="120"/>
        <v>20620</v>
      </c>
      <c r="H404" s="9">
        <f t="shared" si="120"/>
        <v>10820</v>
      </c>
      <c r="I404" s="9">
        <f t="shared" si="120"/>
        <v>0</v>
      </c>
      <c r="J404" s="9">
        <f t="shared" si="120"/>
        <v>10820</v>
      </c>
      <c r="K404" s="44">
        <f>J404/G404</f>
        <v>0.524733268671193</v>
      </c>
    </row>
    <row r="405" spans="1:11" s="2" customFormat="1" ht="16.5" customHeight="1">
      <c r="A405" s="29"/>
      <c r="B405" s="32"/>
      <c r="C405" s="31" t="s">
        <v>119</v>
      </c>
      <c r="D405" s="23" t="s">
        <v>120</v>
      </c>
      <c r="E405" s="10">
        <v>12000</v>
      </c>
      <c r="F405" s="10">
        <f>G405-E405</f>
        <v>8620</v>
      </c>
      <c r="G405" s="10">
        <v>20620</v>
      </c>
      <c r="H405" s="40">
        <v>10820</v>
      </c>
      <c r="I405" s="40">
        <v>0</v>
      </c>
      <c r="J405" s="40">
        <f>H405+I405</f>
        <v>10820</v>
      </c>
      <c r="K405" s="41">
        <f>J405/G405</f>
        <v>0.524733268671193</v>
      </c>
    </row>
    <row r="406" spans="1:11" s="2" customFormat="1" ht="16.5" customHeight="1">
      <c r="A406" s="86"/>
      <c r="B406" s="19" t="s">
        <v>161</v>
      </c>
      <c r="C406" s="30"/>
      <c r="D406" s="20" t="s">
        <v>162</v>
      </c>
      <c r="E406" s="9">
        <f aca="true" t="shared" si="121" ref="E406:J406">SUM(E407:E422)</f>
        <v>316000</v>
      </c>
      <c r="F406" s="9">
        <f t="shared" si="121"/>
        <v>-112479</v>
      </c>
      <c r="G406" s="9">
        <f t="shared" si="121"/>
        <v>203521</v>
      </c>
      <c r="H406" s="51">
        <f t="shared" si="121"/>
        <v>195378.18000000002</v>
      </c>
      <c r="I406" s="51">
        <f t="shared" si="121"/>
        <v>0</v>
      </c>
      <c r="J406" s="51">
        <f t="shared" si="121"/>
        <v>195378.18000000002</v>
      </c>
      <c r="K406" s="44">
        <f>J406/G406</f>
        <v>0.9599902712742175</v>
      </c>
    </row>
    <row r="407" spans="1:11" s="2" customFormat="1" ht="16.5" customHeight="1">
      <c r="A407" s="29"/>
      <c r="B407" s="29"/>
      <c r="C407" s="31" t="s">
        <v>46</v>
      </c>
      <c r="D407" s="23" t="s">
        <v>47</v>
      </c>
      <c r="E407" s="10">
        <v>250</v>
      </c>
      <c r="F407" s="10">
        <f aca="true" t="shared" si="122" ref="F407:F422">G407-E407</f>
        <v>-250</v>
      </c>
      <c r="G407" s="10">
        <v>0</v>
      </c>
      <c r="H407" s="40">
        <v>0</v>
      </c>
      <c r="I407" s="40">
        <v>0</v>
      </c>
      <c r="J407" s="40">
        <f aca="true" t="shared" si="123" ref="J407:J422">H407+I407</f>
        <v>0</v>
      </c>
      <c r="K407" s="41"/>
    </row>
    <row r="408" spans="1:11" s="2" customFormat="1" ht="16.5" customHeight="1">
      <c r="A408" s="29"/>
      <c r="B408" s="29"/>
      <c r="C408" s="31" t="s">
        <v>26</v>
      </c>
      <c r="D408" s="23" t="s">
        <v>27</v>
      </c>
      <c r="E408" s="10">
        <v>117000</v>
      </c>
      <c r="F408" s="10">
        <f t="shared" si="122"/>
        <v>-9874</v>
      </c>
      <c r="G408" s="10">
        <v>107126</v>
      </c>
      <c r="H408" s="40">
        <v>105942.86</v>
      </c>
      <c r="I408" s="40">
        <v>0</v>
      </c>
      <c r="J408" s="40">
        <f t="shared" si="123"/>
        <v>105942.86</v>
      </c>
      <c r="K408" s="41">
        <f aca="true" t="shared" si="124" ref="K408:K415">J408/G408</f>
        <v>0.9889556223512499</v>
      </c>
    </row>
    <row r="409" spans="1:11" s="2" customFormat="1" ht="16.5" customHeight="1">
      <c r="A409" s="89"/>
      <c r="B409" s="89"/>
      <c r="C409" s="31" t="s">
        <v>48</v>
      </c>
      <c r="D409" s="23" t="s">
        <v>49</v>
      </c>
      <c r="E409" s="10">
        <v>9750</v>
      </c>
      <c r="F409" s="10">
        <f t="shared" si="122"/>
        <v>-740</v>
      </c>
      <c r="G409" s="10">
        <v>9010</v>
      </c>
      <c r="H409" s="40">
        <v>9008.27</v>
      </c>
      <c r="I409" s="40">
        <v>0</v>
      </c>
      <c r="J409" s="40">
        <f t="shared" si="123"/>
        <v>9008.27</v>
      </c>
      <c r="K409" s="41">
        <f t="shared" si="124"/>
        <v>0.9998079911209767</v>
      </c>
    </row>
    <row r="410" spans="1:11" s="2" customFormat="1" ht="16.5" customHeight="1">
      <c r="A410" s="122"/>
      <c r="B410" s="122"/>
      <c r="C410" s="31" t="s">
        <v>28</v>
      </c>
      <c r="D410" s="23" t="s">
        <v>29</v>
      </c>
      <c r="E410" s="10">
        <v>26000</v>
      </c>
      <c r="F410" s="10">
        <f t="shared" si="122"/>
        <v>-4900</v>
      </c>
      <c r="G410" s="10">
        <v>21100</v>
      </c>
      <c r="H410" s="40">
        <v>20634.14</v>
      </c>
      <c r="I410" s="40">
        <v>0</v>
      </c>
      <c r="J410" s="40">
        <f t="shared" si="123"/>
        <v>20634.14</v>
      </c>
      <c r="K410" s="41">
        <f t="shared" si="124"/>
        <v>0.977921327014218</v>
      </c>
    </row>
    <row r="411" spans="1:11" s="2" customFormat="1" ht="16.5" customHeight="1">
      <c r="A411" s="29"/>
      <c r="B411" s="29"/>
      <c r="C411" s="31" t="s">
        <v>30</v>
      </c>
      <c r="D411" s="23" t="s">
        <v>31</v>
      </c>
      <c r="E411" s="10">
        <v>1000</v>
      </c>
      <c r="F411" s="10">
        <f t="shared" si="122"/>
        <v>0</v>
      </c>
      <c r="G411" s="10">
        <v>1000</v>
      </c>
      <c r="H411" s="40">
        <v>970.9</v>
      </c>
      <c r="I411" s="40">
        <v>0</v>
      </c>
      <c r="J411" s="40">
        <f t="shared" si="123"/>
        <v>970.9</v>
      </c>
      <c r="K411" s="41">
        <f t="shared" si="124"/>
        <v>0.9709</v>
      </c>
    </row>
    <row r="412" spans="1:11" s="2" customFormat="1" ht="16.5" customHeight="1">
      <c r="A412" s="29"/>
      <c r="B412" s="29"/>
      <c r="C412" s="31" t="s">
        <v>32</v>
      </c>
      <c r="D412" s="23" t="s">
        <v>33</v>
      </c>
      <c r="E412" s="10">
        <v>15000</v>
      </c>
      <c r="F412" s="10">
        <f t="shared" si="122"/>
        <v>-10100</v>
      </c>
      <c r="G412" s="10">
        <v>4900</v>
      </c>
      <c r="H412" s="40">
        <v>4877.5</v>
      </c>
      <c r="I412" s="40">
        <v>0</v>
      </c>
      <c r="J412" s="40">
        <f t="shared" si="123"/>
        <v>4877.5</v>
      </c>
      <c r="K412" s="41">
        <f t="shared" si="124"/>
        <v>0.9954081632653061</v>
      </c>
    </row>
    <row r="413" spans="1:11" s="2" customFormat="1" ht="16.5" customHeight="1">
      <c r="A413" s="29"/>
      <c r="B413" s="29"/>
      <c r="C413" s="31" t="s">
        <v>8</v>
      </c>
      <c r="D413" s="23" t="s">
        <v>9</v>
      </c>
      <c r="E413" s="10">
        <v>15000</v>
      </c>
      <c r="F413" s="10">
        <f t="shared" si="122"/>
        <v>-10500</v>
      </c>
      <c r="G413" s="10">
        <v>4500</v>
      </c>
      <c r="H413" s="40">
        <v>3429.85</v>
      </c>
      <c r="I413" s="40">
        <v>0</v>
      </c>
      <c r="J413" s="40">
        <f t="shared" si="123"/>
        <v>3429.85</v>
      </c>
      <c r="K413" s="41">
        <f t="shared" si="124"/>
        <v>0.7621888888888889</v>
      </c>
    </row>
    <row r="414" spans="1:11" s="2" customFormat="1" ht="16.5" customHeight="1">
      <c r="A414" s="29"/>
      <c r="B414" s="29"/>
      <c r="C414" s="31" t="s">
        <v>10</v>
      </c>
      <c r="D414" s="23" t="s">
        <v>11</v>
      </c>
      <c r="E414" s="10">
        <v>35000</v>
      </c>
      <c r="F414" s="10">
        <f t="shared" si="122"/>
        <v>-10500</v>
      </c>
      <c r="G414" s="10">
        <v>24500</v>
      </c>
      <c r="H414" s="40">
        <v>21623.78</v>
      </c>
      <c r="I414" s="40">
        <v>0</v>
      </c>
      <c r="J414" s="40">
        <f t="shared" si="123"/>
        <v>21623.78</v>
      </c>
      <c r="K414" s="41">
        <f t="shared" si="124"/>
        <v>0.8826032653061224</v>
      </c>
    </row>
    <row r="415" spans="1:11" s="2" customFormat="1" ht="16.5" customHeight="1">
      <c r="A415" s="29"/>
      <c r="B415" s="29"/>
      <c r="C415" s="31" t="s">
        <v>14</v>
      </c>
      <c r="D415" s="23" t="s">
        <v>15</v>
      </c>
      <c r="E415" s="10">
        <v>20000</v>
      </c>
      <c r="F415" s="10">
        <f t="shared" si="122"/>
        <v>-17700</v>
      </c>
      <c r="G415" s="10">
        <v>2300</v>
      </c>
      <c r="H415" s="40">
        <v>2029.99</v>
      </c>
      <c r="I415" s="40">
        <v>0</v>
      </c>
      <c r="J415" s="40">
        <f t="shared" si="123"/>
        <v>2029.99</v>
      </c>
      <c r="K415" s="41">
        <f t="shared" si="124"/>
        <v>0.882604347826087</v>
      </c>
    </row>
    <row r="416" spans="1:11" s="2" customFormat="1" ht="16.5" customHeight="1">
      <c r="A416" s="29"/>
      <c r="B416" s="29"/>
      <c r="C416" s="31" t="s">
        <v>50</v>
      </c>
      <c r="D416" s="23" t="s">
        <v>51</v>
      </c>
      <c r="E416" s="10">
        <v>50</v>
      </c>
      <c r="F416" s="10">
        <f t="shared" si="122"/>
        <v>-50</v>
      </c>
      <c r="G416" s="10">
        <v>0</v>
      </c>
      <c r="H416" s="40">
        <v>0</v>
      </c>
      <c r="I416" s="40">
        <v>0</v>
      </c>
      <c r="J416" s="40">
        <f t="shared" si="123"/>
        <v>0</v>
      </c>
      <c r="K416" s="41"/>
    </row>
    <row r="417" spans="1:11" s="2" customFormat="1" ht="16.5" customHeight="1">
      <c r="A417" s="29"/>
      <c r="B417" s="29"/>
      <c r="C417" s="31" t="s">
        <v>16</v>
      </c>
      <c r="D417" s="23" t="s">
        <v>17</v>
      </c>
      <c r="E417" s="10">
        <v>25000</v>
      </c>
      <c r="F417" s="10">
        <f t="shared" si="122"/>
        <v>-3500</v>
      </c>
      <c r="G417" s="10">
        <v>21500</v>
      </c>
      <c r="H417" s="40">
        <v>19418.13</v>
      </c>
      <c r="I417" s="40">
        <v>0</v>
      </c>
      <c r="J417" s="40">
        <f t="shared" si="123"/>
        <v>19418.13</v>
      </c>
      <c r="K417" s="41">
        <f>J417/G417</f>
        <v>0.9031688372093024</v>
      </c>
    </row>
    <row r="418" spans="1:11" s="2" customFormat="1" ht="16.5" customHeight="1">
      <c r="A418" s="29"/>
      <c r="B418" s="29"/>
      <c r="C418" s="31" t="s">
        <v>80</v>
      </c>
      <c r="D418" s="23" t="s">
        <v>236</v>
      </c>
      <c r="E418" s="10">
        <v>3500</v>
      </c>
      <c r="F418" s="10">
        <f t="shared" si="122"/>
        <v>-2100</v>
      </c>
      <c r="G418" s="10">
        <v>1400</v>
      </c>
      <c r="H418" s="40">
        <v>1266.79</v>
      </c>
      <c r="I418" s="40">
        <v>0</v>
      </c>
      <c r="J418" s="40">
        <f t="shared" si="123"/>
        <v>1266.79</v>
      </c>
      <c r="K418" s="41">
        <f>J418/G418</f>
        <v>0.9048499999999999</v>
      </c>
    </row>
    <row r="419" spans="1:11" s="2" customFormat="1" ht="16.5" customHeight="1">
      <c r="A419" s="29"/>
      <c r="B419" s="29"/>
      <c r="C419" s="31" t="s">
        <v>81</v>
      </c>
      <c r="D419" s="23" t="s">
        <v>82</v>
      </c>
      <c r="E419" s="10">
        <v>2250</v>
      </c>
      <c r="F419" s="10">
        <f t="shared" si="122"/>
        <v>-2250</v>
      </c>
      <c r="G419" s="10">
        <v>0</v>
      </c>
      <c r="H419" s="40">
        <v>0</v>
      </c>
      <c r="I419" s="40">
        <v>0</v>
      </c>
      <c r="J419" s="40">
        <f t="shared" si="123"/>
        <v>0</v>
      </c>
      <c r="K419" s="41"/>
    </row>
    <row r="420" spans="1:11" s="2" customFormat="1" ht="16.5" customHeight="1">
      <c r="A420" s="29"/>
      <c r="B420" s="29"/>
      <c r="C420" s="31" t="s">
        <v>34</v>
      </c>
      <c r="D420" s="23" t="s">
        <v>35</v>
      </c>
      <c r="E420" s="10">
        <v>1700</v>
      </c>
      <c r="F420" s="10">
        <f t="shared" si="122"/>
        <v>-380</v>
      </c>
      <c r="G420" s="10">
        <v>1320</v>
      </c>
      <c r="H420" s="40">
        <v>1310.97</v>
      </c>
      <c r="I420" s="40">
        <v>0</v>
      </c>
      <c r="J420" s="40">
        <f t="shared" si="123"/>
        <v>1310.97</v>
      </c>
      <c r="K420" s="41">
        <f>J420/G420</f>
        <v>0.9931590909090909</v>
      </c>
    </row>
    <row r="421" spans="1:11" s="2" customFormat="1" ht="15.75" customHeight="1">
      <c r="A421" s="29"/>
      <c r="B421" s="29"/>
      <c r="C421" s="31" t="s">
        <v>52</v>
      </c>
      <c r="D421" s="23" t="s">
        <v>53</v>
      </c>
      <c r="E421" s="10">
        <v>4500</v>
      </c>
      <c r="F421" s="10">
        <f t="shared" si="122"/>
        <v>365</v>
      </c>
      <c r="G421" s="10">
        <v>4865</v>
      </c>
      <c r="H421" s="40">
        <v>4865</v>
      </c>
      <c r="I421" s="40">
        <v>0</v>
      </c>
      <c r="J421" s="40">
        <f t="shared" si="123"/>
        <v>4865</v>
      </c>
      <c r="K421" s="41">
        <f>J421/G421</f>
        <v>1</v>
      </c>
    </row>
    <row r="422" spans="1:11" s="2" customFormat="1" ht="15.75" customHeight="1">
      <c r="A422" s="29"/>
      <c r="B422" s="29"/>
      <c r="C422" s="31" t="s">
        <v>18</v>
      </c>
      <c r="D422" s="23" t="s">
        <v>19</v>
      </c>
      <c r="E422" s="10">
        <v>40000</v>
      </c>
      <c r="F422" s="10">
        <f t="shared" si="122"/>
        <v>-40000</v>
      </c>
      <c r="G422" s="10">
        <v>0</v>
      </c>
      <c r="H422" s="40">
        <v>0</v>
      </c>
      <c r="I422" s="40">
        <v>0</v>
      </c>
      <c r="J422" s="40">
        <f t="shared" si="123"/>
        <v>0</v>
      </c>
      <c r="K422" s="41"/>
    </row>
    <row r="423" spans="1:11" s="2" customFormat="1" ht="16.5" customHeight="1">
      <c r="A423" s="29"/>
      <c r="B423" s="30" t="s">
        <v>163</v>
      </c>
      <c r="C423" s="30"/>
      <c r="D423" s="20" t="s">
        <v>127</v>
      </c>
      <c r="E423" s="9">
        <f aca="true" t="shared" si="125" ref="E423:J423">SUM(E424:E426)</f>
        <v>1199</v>
      </c>
      <c r="F423" s="9">
        <f t="shared" si="125"/>
        <v>-379</v>
      </c>
      <c r="G423" s="9">
        <f t="shared" si="125"/>
        <v>820</v>
      </c>
      <c r="H423" s="51">
        <f t="shared" si="125"/>
        <v>572</v>
      </c>
      <c r="I423" s="51">
        <f t="shared" si="125"/>
        <v>0</v>
      </c>
      <c r="J423" s="51">
        <f t="shared" si="125"/>
        <v>572</v>
      </c>
      <c r="K423" s="44">
        <f>J423/G423</f>
        <v>0.697560975609756</v>
      </c>
    </row>
    <row r="424" spans="1:11" s="2" customFormat="1" ht="16.5" customHeight="1">
      <c r="A424" s="29"/>
      <c r="B424" s="29"/>
      <c r="C424" s="31" t="s">
        <v>8</v>
      </c>
      <c r="D424" s="23" t="s">
        <v>9</v>
      </c>
      <c r="E424" s="10">
        <v>572</v>
      </c>
      <c r="F424" s="10">
        <f>G424-E424</f>
        <v>0</v>
      </c>
      <c r="G424" s="10">
        <v>572</v>
      </c>
      <c r="H424" s="40">
        <v>572</v>
      </c>
      <c r="I424" s="40">
        <v>0</v>
      </c>
      <c r="J424" s="40">
        <f>H424+I424</f>
        <v>572</v>
      </c>
      <c r="K424" s="41">
        <f>J424/G424</f>
        <v>1</v>
      </c>
    </row>
    <row r="425" spans="1:11" s="2" customFormat="1" ht="16.5" customHeight="1">
      <c r="A425" s="29"/>
      <c r="B425" s="29"/>
      <c r="C425" s="31" t="s">
        <v>16</v>
      </c>
      <c r="D425" s="23" t="s">
        <v>17</v>
      </c>
      <c r="E425" s="10">
        <v>248</v>
      </c>
      <c r="F425" s="10">
        <f>G425-E425</f>
        <v>0</v>
      </c>
      <c r="G425" s="10">
        <v>248</v>
      </c>
      <c r="H425" s="40">
        <v>0</v>
      </c>
      <c r="I425" s="40">
        <v>0</v>
      </c>
      <c r="J425" s="40">
        <f>H425+I425</f>
        <v>0</v>
      </c>
      <c r="K425" s="41">
        <f>J425/G425</f>
        <v>0</v>
      </c>
    </row>
    <row r="426" spans="1:11" s="2" customFormat="1" ht="30" customHeight="1">
      <c r="A426" s="32"/>
      <c r="B426" s="32"/>
      <c r="C426" s="31" t="s">
        <v>83</v>
      </c>
      <c r="D426" s="23" t="s">
        <v>84</v>
      </c>
      <c r="E426" s="10">
        <v>379</v>
      </c>
      <c r="F426" s="10">
        <f>G426-E426</f>
        <v>-379</v>
      </c>
      <c r="G426" s="10">
        <v>0</v>
      </c>
      <c r="H426" s="40">
        <v>0</v>
      </c>
      <c r="I426" s="40">
        <v>0</v>
      </c>
      <c r="J426" s="40">
        <f>H426+I426</f>
        <v>0</v>
      </c>
      <c r="K426" s="41"/>
    </row>
    <row r="427" spans="1:11" s="2" customFormat="1" ht="16.5" customHeight="1">
      <c r="A427" s="28" t="s">
        <v>309</v>
      </c>
      <c r="B427" s="28"/>
      <c r="C427" s="28"/>
      <c r="D427" s="15" t="s">
        <v>310</v>
      </c>
      <c r="E427" s="16">
        <f aca="true" t="shared" si="126" ref="E427:J427">E428+E442+E459+E463+E485+E487+E489+E475+E491</f>
        <v>15733653</v>
      </c>
      <c r="F427" s="16">
        <f t="shared" si="126"/>
        <v>1806022.3199999998</v>
      </c>
      <c r="G427" s="16">
        <f t="shared" si="126"/>
        <v>17539675.32</v>
      </c>
      <c r="H427" s="16">
        <f t="shared" si="126"/>
        <v>16584879.699999996</v>
      </c>
      <c r="I427" s="16">
        <f t="shared" si="126"/>
        <v>902.92</v>
      </c>
      <c r="J427" s="16">
        <f t="shared" si="126"/>
        <v>16585782.619999995</v>
      </c>
      <c r="K427" s="63">
        <f aca="true" t="shared" si="127" ref="K427:K444">J427/G427</f>
        <v>0.9456151449444273</v>
      </c>
    </row>
    <row r="428" spans="1:11" s="2" customFormat="1" ht="17.25" customHeight="1">
      <c r="A428" s="29"/>
      <c r="B428" s="30" t="s">
        <v>311</v>
      </c>
      <c r="C428" s="30"/>
      <c r="D428" s="20" t="s">
        <v>312</v>
      </c>
      <c r="E428" s="9">
        <f aca="true" t="shared" si="128" ref="E428:J428">SUM(E429:E441)</f>
        <v>12231208</v>
      </c>
      <c r="F428" s="9">
        <f t="shared" si="128"/>
        <v>-884730</v>
      </c>
      <c r="G428" s="9">
        <f t="shared" si="128"/>
        <v>11346478</v>
      </c>
      <c r="H428" s="9">
        <f t="shared" si="128"/>
        <v>11142727.48</v>
      </c>
      <c r="I428" s="9">
        <f t="shared" si="128"/>
        <v>0</v>
      </c>
      <c r="J428" s="9">
        <f t="shared" si="128"/>
        <v>11142727.48</v>
      </c>
      <c r="K428" s="44">
        <f t="shared" si="127"/>
        <v>0.9820428400777758</v>
      </c>
    </row>
    <row r="429" spans="1:11" s="2" customFormat="1" ht="48" customHeight="1">
      <c r="A429" s="29"/>
      <c r="B429" s="29"/>
      <c r="C429" s="31" t="s">
        <v>288</v>
      </c>
      <c r="D429" s="23" t="s">
        <v>313</v>
      </c>
      <c r="E429" s="10">
        <v>8000</v>
      </c>
      <c r="F429" s="10">
        <f>G429-E429</f>
        <v>0</v>
      </c>
      <c r="G429" s="10">
        <v>8000</v>
      </c>
      <c r="H429" s="40">
        <v>3500</v>
      </c>
      <c r="I429" s="40">
        <v>0</v>
      </c>
      <c r="J429" s="40">
        <f>H429+I429</f>
        <v>3500</v>
      </c>
      <c r="K429" s="41">
        <f t="shared" si="127"/>
        <v>0.4375</v>
      </c>
    </row>
    <row r="430" spans="1:11" s="2" customFormat="1" ht="16.5" customHeight="1">
      <c r="A430" s="29"/>
      <c r="B430" s="29"/>
      <c r="C430" s="31" t="s">
        <v>46</v>
      </c>
      <c r="D430" s="23" t="s">
        <v>47</v>
      </c>
      <c r="E430" s="10">
        <v>500</v>
      </c>
      <c r="F430" s="10">
        <f aca="true" t="shared" si="129" ref="F430:F439">G430-E430</f>
        <v>0</v>
      </c>
      <c r="G430" s="10">
        <v>500</v>
      </c>
      <c r="H430" s="40">
        <v>492.5</v>
      </c>
      <c r="I430" s="40">
        <v>0</v>
      </c>
      <c r="J430" s="40">
        <f aca="true" t="shared" si="130" ref="J430:J439">H430+I430</f>
        <v>492.5</v>
      </c>
      <c r="K430" s="41">
        <f t="shared" si="127"/>
        <v>0.985</v>
      </c>
    </row>
    <row r="431" spans="1:11" s="2" customFormat="1" ht="16.5" customHeight="1">
      <c r="A431" s="29"/>
      <c r="B431" s="29"/>
      <c r="C431" s="31" t="s">
        <v>143</v>
      </c>
      <c r="D431" s="23" t="s">
        <v>144</v>
      </c>
      <c r="E431" s="10">
        <v>12042511</v>
      </c>
      <c r="F431" s="10">
        <f t="shared" si="129"/>
        <v>-878030</v>
      </c>
      <c r="G431" s="10">
        <v>11164481</v>
      </c>
      <c r="H431" s="40">
        <v>11016050.96</v>
      </c>
      <c r="I431" s="40">
        <v>0</v>
      </c>
      <c r="J431" s="40">
        <f t="shared" si="130"/>
        <v>11016050.96</v>
      </c>
      <c r="K431" s="41">
        <f t="shared" si="127"/>
        <v>0.9867051553941469</v>
      </c>
    </row>
    <row r="432" spans="1:11" s="2" customFormat="1" ht="16.5" customHeight="1">
      <c r="A432" s="29"/>
      <c r="B432" s="29"/>
      <c r="C432" s="31" t="s">
        <v>26</v>
      </c>
      <c r="D432" s="23" t="s">
        <v>27</v>
      </c>
      <c r="E432" s="10">
        <v>134000</v>
      </c>
      <c r="F432" s="10">
        <f>G432-E432</f>
        <v>-4466</v>
      </c>
      <c r="G432" s="10">
        <v>129534</v>
      </c>
      <c r="H432" s="40">
        <v>90302.76</v>
      </c>
      <c r="I432" s="40">
        <v>0</v>
      </c>
      <c r="J432" s="40">
        <f>H432+I432</f>
        <v>90302.76</v>
      </c>
      <c r="K432" s="41">
        <f t="shared" si="127"/>
        <v>0.6971355783037657</v>
      </c>
    </row>
    <row r="433" spans="1:11" s="2" customFormat="1" ht="16.5" customHeight="1">
      <c r="A433" s="29"/>
      <c r="B433" s="29"/>
      <c r="C433" s="31" t="s">
        <v>48</v>
      </c>
      <c r="D433" s="23" t="s">
        <v>49</v>
      </c>
      <c r="E433" s="10">
        <v>11000</v>
      </c>
      <c r="F433" s="10">
        <f t="shared" si="129"/>
        <v>-2436</v>
      </c>
      <c r="G433" s="10">
        <v>8564</v>
      </c>
      <c r="H433" s="40">
        <v>8563.16</v>
      </c>
      <c r="I433" s="40">
        <v>0</v>
      </c>
      <c r="J433" s="40">
        <f t="shared" si="130"/>
        <v>8563.16</v>
      </c>
      <c r="K433" s="41">
        <f t="shared" si="127"/>
        <v>0.9999019149929939</v>
      </c>
    </row>
    <row r="434" spans="1:11" s="2" customFormat="1" ht="16.5" customHeight="1">
      <c r="A434" s="95"/>
      <c r="B434" s="86"/>
      <c r="C434" s="22" t="s">
        <v>28</v>
      </c>
      <c r="D434" s="23" t="s">
        <v>29</v>
      </c>
      <c r="E434" s="10">
        <v>25202</v>
      </c>
      <c r="F434" s="10">
        <f t="shared" si="129"/>
        <v>-783.2700000000004</v>
      </c>
      <c r="G434" s="10">
        <v>24418.73</v>
      </c>
      <c r="H434" s="40">
        <v>17289.84</v>
      </c>
      <c r="I434" s="40">
        <v>0</v>
      </c>
      <c r="J434" s="40">
        <f t="shared" si="130"/>
        <v>17289.84</v>
      </c>
      <c r="K434" s="41">
        <f t="shared" si="127"/>
        <v>0.7080564795957857</v>
      </c>
    </row>
    <row r="435" spans="1:11" s="2" customFormat="1" ht="16.5" customHeight="1">
      <c r="A435" s="29"/>
      <c r="B435" s="29"/>
      <c r="C435" s="31" t="s">
        <v>30</v>
      </c>
      <c r="D435" s="23" t="s">
        <v>31</v>
      </c>
      <c r="E435" s="10">
        <v>3553</v>
      </c>
      <c r="F435" s="10">
        <f t="shared" si="129"/>
        <v>-138.73000000000002</v>
      </c>
      <c r="G435" s="10">
        <v>3414.27</v>
      </c>
      <c r="H435" s="40">
        <v>1338.72</v>
      </c>
      <c r="I435" s="40">
        <v>0</v>
      </c>
      <c r="J435" s="40">
        <f t="shared" si="130"/>
        <v>1338.72</v>
      </c>
      <c r="K435" s="41">
        <f t="shared" si="127"/>
        <v>0.3920955284731436</v>
      </c>
    </row>
    <row r="436" spans="1:11" s="2" customFormat="1" ht="16.5" customHeight="1">
      <c r="A436" s="29"/>
      <c r="B436" s="29"/>
      <c r="C436" s="31" t="s">
        <v>8</v>
      </c>
      <c r="D436" s="23" t="s">
        <v>9</v>
      </c>
      <c r="E436" s="10">
        <v>1500</v>
      </c>
      <c r="F436" s="10">
        <f t="shared" si="129"/>
        <v>1157</v>
      </c>
      <c r="G436" s="10">
        <v>2657</v>
      </c>
      <c r="H436" s="40">
        <v>1775.68</v>
      </c>
      <c r="I436" s="40">
        <v>0</v>
      </c>
      <c r="J436" s="40">
        <f t="shared" si="130"/>
        <v>1775.68</v>
      </c>
      <c r="K436" s="41">
        <f t="shared" si="127"/>
        <v>0.6683025969138126</v>
      </c>
    </row>
    <row r="437" spans="1:11" s="2" customFormat="1" ht="16.5" customHeight="1">
      <c r="A437" s="29"/>
      <c r="B437" s="29"/>
      <c r="C437" s="31" t="s">
        <v>16</v>
      </c>
      <c r="D437" s="23" t="s">
        <v>17</v>
      </c>
      <c r="E437" s="10">
        <v>400</v>
      </c>
      <c r="F437" s="10">
        <f t="shared" si="129"/>
        <v>0</v>
      </c>
      <c r="G437" s="10">
        <v>400</v>
      </c>
      <c r="H437" s="40">
        <v>311.19</v>
      </c>
      <c r="I437" s="40">
        <v>0</v>
      </c>
      <c r="J437" s="40">
        <f t="shared" si="130"/>
        <v>311.19</v>
      </c>
      <c r="K437" s="41">
        <f t="shared" si="127"/>
        <v>0.777975</v>
      </c>
    </row>
    <row r="438" spans="1:11" s="2" customFormat="1" ht="16.5" customHeight="1">
      <c r="A438" s="29"/>
      <c r="B438" s="29"/>
      <c r="C438" s="31" t="s">
        <v>81</v>
      </c>
      <c r="D438" s="23" t="s">
        <v>82</v>
      </c>
      <c r="E438" s="10">
        <v>100</v>
      </c>
      <c r="F438" s="10">
        <f t="shared" si="129"/>
        <v>0</v>
      </c>
      <c r="G438" s="10">
        <v>100</v>
      </c>
      <c r="H438" s="40">
        <v>0</v>
      </c>
      <c r="I438" s="40">
        <v>0</v>
      </c>
      <c r="J438" s="40">
        <f t="shared" si="130"/>
        <v>0</v>
      </c>
      <c r="K438" s="41">
        <f t="shared" si="127"/>
        <v>0</v>
      </c>
    </row>
    <row r="439" spans="1:11" s="2" customFormat="1" ht="17.25" customHeight="1">
      <c r="A439" s="29"/>
      <c r="B439" s="29"/>
      <c r="C439" s="31" t="s">
        <v>52</v>
      </c>
      <c r="D439" s="23" t="s">
        <v>53</v>
      </c>
      <c r="E439" s="10">
        <v>2542</v>
      </c>
      <c r="F439" s="10">
        <f t="shared" si="129"/>
        <v>-33</v>
      </c>
      <c r="G439" s="10">
        <v>2509</v>
      </c>
      <c r="H439" s="40">
        <v>2509</v>
      </c>
      <c r="I439" s="40">
        <v>0</v>
      </c>
      <c r="J439" s="40">
        <f t="shared" si="130"/>
        <v>2509</v>
      </c>
      <c r="K439" s="41">
        <f t="shared" si="127"/>
        <v>1</v>
      </c>
    </row>
    <row r="440" spans="1:11" s="2" customFormat="1" ht="49.5" customHeight="1">
      <c r="A440" s="29"/>
      <c r="B440" s="29"/>
      <c r="C440" s="31" t="s">
        <v>289</v>
      </c>
      <c r="D440" s="23" t="s">
        <v>290</v>
      </c>
      <c r="E440" s="10">
        <v>1400</v>
      </c>
      <c r="F440" s="10">
        <f>G440-E440</f>
        <v>0</v>
      </c>
      <c r="G440" s="10">
        <v>1400</v>
      </c>
      <c r="H440" s="40">
        <v>593.67</v>
      </c>
      <c r="I440" s="40">
        <v>0</v>
      </c>
      <c r="J440" s="40">
        <f>H440+I440</f>
        <v>593.67</v>
      </c>
      <c r="K440" s="41">
        <f t="shared" si="127"/>
        <v>0.42405</v>
      </c>
    </row>
    <row r="441" spans="1:11" s="2" customFormat="1" ht="24">
      <c r="A441" s="89"/>
      <c r="B441" s="89"/>
      <c r="C441" s="31" t="s">
        <v>83</v>
      </c>
      <c r="D441" s="23" t="s">
        <v>84</v>
      </c>
      <c r="E441" s="10">
        <v>500</v>
      </c>
      <c r="F441" s="10">
        <f>G441-E441</f>
        <v>0</v>
      </c>
      <c r="G441" s="10">
        <v>500</v>
      </c>
      <c r="H441" s="40">
        <v>0</v>
      </c>
      <c r="I441" s="40">
        <v>0</v>
      </c>
      <c r="J441" s="40">
        <f>H441+I441</f>
        <v>0</v>
      </c>
      <c r="K441" s="41">
        <f t="shared" si="127"/>
        <v>0</v>
      </c>
    </row>
    <row r="442" spans="1:11" s="2" customFormat="1" ht="42.75" customHeight="1">
      <c r="A442" s="122"/>
      <c r="B442" s="123" t="s">
        <v>314</v>
      </c>
      <c r="C442" s="30"/>
      <c r="D442" s="20" t="s">
        <v>249</v>
      </c>
      <c r="E442" s="9">
        <f aca="true" t="shared" si="131" ref="E442:J442">SUM(E443:E458)</f>
        <v>3207204</v>
      </c>
      <c r="F442" s="9">
        <f t="shared" si="131"/>
        <v>178496</v>
      </c>
      <c r="G442" s="9">
        <f t="shared" si="131"/>
        <v>3385700</v>
      </c>
      <c r="H442" s="51">
        <f t="shared" si="131"/>
        <v>3349045.38</v>
      </c>
      <c r="I442" s="51">
        <f t="shared" si="131"/>
        <v>0</v>
      </c>
      <c r="J442" s="51">
        <f t="shared" si="131"/>
        <v>3349045.38</v>
      </c>
      <c r="K442" s="44">
        <f t="shared" si="127"/>
        <v>0.9891736952476592</v>
      </c>
    </row>
    <row r="443" spans="1:11" s="2" customFormat="1" ht="53.25" customHeight="1">
      <c r="A443" s="29"/>
      <c r="B443" s="29"/>
      <c r="C443" s="31" t="s">
        <v>288</v>
      </c>
      <c r="D443" s="23" t="s">
        <v>313</v>
      </c>
      <c r="E443" s="10">
        <v>9000</v>
      </c>
      <c r="F443" s="10">
        <f>G443-E443</f>
        <v>5300</v>
      </c>
      <c r="G443" s="10">
        <v>14300</v>
      </c>
      <c r="H443" s="40">
        <v>9957.54</v>
      </c>
      <c r="I443" s="40">
        <v>0</v>
      </c>
      <c r="J443" s="40">
        <f>H443+I443</f>
        <v>9957.54</v>
      </c>
      <c r="K443" s="41">
        <f t="shared" si="127"/>
        <v>0.6963314685314685</v>
      </c>
    </row>
    <row r="444" spans="1:11" s="2" customFormat="1" ht="16.5" customHeight="1">
      <c r="A444" s="29"/>
      <c r="B444" s="29"/>
      <c r="C444" s="31" t="s">
        <v>46</v>
      </c>
      <c r="D444" s="23" t="s">
        <v>47</v>
      </c>
      <c r="E444" s="10">
        <v>425</v>
      </c>
      <c r="F444" s="10">
        <f>G444-E444</f>
        <v>0</v>
      </c>
      <c r="G444" s="10">
        <v>425</v>
      </c>
      <c r="H444" s="40">
        <v>425</v>
      </c>
      <c r="I444" s="40">
        <v>0</v>
      </c>
      <c r="J444" s="40">
        <f>H444+I444</f>
        <v>425</v>
      </c>
      <c r="K444" s="41">
        <f t="shared" si="127"/>
        <v>1</v>
      </c>
    </row>
    <row r="445" spans="1:11" s="2" customFormat="1" ht="16.5" customHeight="1">
      <c r="A445" s="29"/>
      <c r="B445" s="29"/>
      <c r="C445" s="80" t="s">
        <v>143</v>
      </c>
      <c r="D445" s="105" t="s">
        <v>144</v>
      </c>
      <c r="E445" s="106">
        <v>2963300</v>
      </c>
      <c r="F445" s="106">
        <f aca="true" t="shared" si="132" ref="F445:F456">G445-E445</f>
        <v>138151</v>
      </c>
      <c r="G445" s="106">
        <v>3101451</v>
      </c>
      <c r="H445" s="40">
        <v>3075767.28</v>
      </c>
      <c r="I445" s="40">
        <v>0</v>
      </c>
      <c r="J445" s="40">
        <f aca="true" t="shared" si="133" ref="J445:J456">H445+I445</f>
        <v>3075767.28</v>
      </c>
      <c r="K445" s="41">
        <f aca="true" t="shared" si="134" ref="K445:K455">J445/G445</f>
        <v>0.9917188051657111</v>
      </c>
    </row>
    <row r="446" spans="1:11" s="2" customFormat="1" ht="16.5" customHeight="1">
      <c r="A446" s="29"/>
      <c r="B446" s="29"/>
      <c r="C446" s="32" t="s">
        <v>26</v>
      </c>
      <c r="D446" s="101" t="s">
        <v>27</v>
      </c>
      <c r="E446" s="102">
        <v>64000</v>
      </c>
      <c r="F446" s="102">
        <f t="shared" si="132"/>
        <v>-2000</v>
      </c>
      <c r="G446" s="102">
        <v>62000</v>
      </c>
      <c r="H446" s="103">
        <v>59818.75</v>
      </c>
      <c r="I446" s="103">
        <v>0</v>
      </c>
      <c r="J446" s="103">
        <f t="shared" si="133"/>
        <v>59818.75</v>
      </c>
      <c r="K446" s="104">
        <f t="shared" si="134"/>
        <v>0.9648185483870968</v>
      </c>
    </row>
    <row r="447" spans="1:11" s="2" customFormat="1" ht="16.5" customHeight="1">
      <c r="A447" s="29"/>
      <c r="B447" s="29"/>
      <c r="C447" s="31" t="s">
        <v>48</v>
      </c>
      <c r="D447" s="23" t="s">
        <v>49</v>
      </c>
      <c r="E447" s="10">
        <v>5200</v>
      </c>
      <c r="F447" s="10">
        <f t="shared" si="132"/>
        <v>-193</v>
      </c>
      <c r="G447" s="10">
        <v>5007</v>
      </c>
      <c r="H447" s="40">
        <v>5006.75</v>
      </c>
      <c r="I447" s="40">
        <v>0</v>
      </c>
      <c r="J447" s="40">
        <f t="shared" si="133"/>
        <v>5006.75</v>
      </c>
      <c r="K447" s="41">
        <f t="shared" si="134"/>
        <v>0.999950069902137</v>
      </c>
    </row>
    <row r="448" spans="1:11" s="2" customFormat="1" ht="16.5" customHeight="1">
      <c r="A448" s="29"/>
      <c r="B448" s="29"/>
      <c r="C448" s="31" t="s">
        <v>28</v>
      </c>
      <c r="D448" s="23" t="s">
        <v>29</v>
      </c>
      <c r="E448" s="10">
        <v>152400</v>
      </c>
      <c r="F448" s="10">
        <f t="shared" si="132"/>
        <v>29700</v>
      </c>
      <c r="G448" s="10">
        <v>182100</v>
      </c>
      <c r="H448" s="40">
        <v>181595.08</v>
      </c>
      <c r="I448" s="40">
        <v>0</v>
      </c>
      <c r="J448" s="40">
        <f t="shared" si="133"/>
        <v>181595.08</v>
      </c>
      <c r="K448" s="41">
        <f t="shared" si="134"/>
        <v>0.9972272377814387</v>
      </c>
    </row>
    <row r="449" spans="1:11" s="2" customFormat="1" ht="16.5" customHeight="1">
      <c r="A449" s="29"/>
      <c r="B449" s="29"/>
      <c r="C449" s="31" t="s">
        <v>30</v>
      </c>
      <c r="D449" s="23" t="s">
        <v>31</v>
      </c>
      <c r="E449" s="10">
        <v>1250</v>
      </c>
      <c r="F449" s="10">
        <f t="shared" si="132"/>
        <v>0</v>
      </c>
      <c r="G449" s="10">
        <v>1250</v>
      </c>
      <c r="H449" s="40">
        <v>1043.37</v>
      </c>
      <c r="I449" s="40">
        <v>0</v>
      </c>
      <c r="J449" s="40">
        <f t="shared" si="133"/>
        <v>1043.37</v>
      </c>
      <c r="K449" s="41">
        <f t="shared" si="134"/>
        <v>0.8346959999999999</v>
      </c>
    </row>
    <row r="450" spans="1:11" s="2" customFormat="1" ht="16.5" customHeight="1">
      <c r="A450" s="29"/>
      <c r="B450" s="29"/>
      <c r="C450" s="31" t="s">
        <v>32</v>
      </c>
      <c r="D450" s="23" t="s">
        <v>33</v>
      </c>
      <c r="E450" s="10">
        <v>2000</v>
      </c>
      <c r="F450" s="10">
        <f t="shared" si="132"/>
        <v>-2000</v>
      </c>
      <c r="G450" s="10">
        <v>0</v>
      </c>
      <c r="H450" s="40">
        <v>0</v>
      </c>
      <c r="I450" s="40">
        <v>0</v>
      </c>
      <c r="J450" s="40">
        <f t="shared" si="133"/>
        <v>0</v>
      </c>
      <c r="K450" s="41"/>
    </row>
    <row r="451" spans="1:11" s="2" customFormat="1" ht="16.5" customHeight="1">
      <c r="A451" s="29"/>
      <c r="B451" s="29"/>
      <c r="C451" s="31" t="s">
        <v>8</v>
      </c>
      <c r="D451" s="23" t="s">
        <v>9</v>
      </c>
      <c r="E451" s="10">
        <v>1000</v>
      </c>
      <c r="F451" s="10">
        <f t="shared" si="132"/>
        <v>300</v>
      </c>
      <c r="G451" s="10">
        <v>1300</v>
      </c>
      <c r="H451" s="40">
        <v>1286.59</v>
      </c>
      <c r="I451" s="40">
        <v>0</v>
      </c>
      <c r="J451" s="40">
        <f t="shared" si="133"/>
        <v>1286.59</v>
      </c>
      <c r="K451" s="41">
        <f t="shared" si="134"/>
        <v>0.9896846153846153</v>
      </c>
    </row>
    <row r="452" spans="1:11" s="2" customFormat="1" ht="16.5" customHeight="1">
      <c r="A452" s="29"/>
      <c r="B452" s="29"/>
      <c r="C452" s="31" t="s">
        <v>50</v>
      </c>
      <c r="D452" s="23" t="s">
        <v>51</v>
      </c>
      <c r="E452" s="10">
        <v>100</v>
      </c>
      <c r="F452" s="10">
        <f t="shared" si="132"/>
        <v>0</v>
      </c>
      <c r="G452" s="10">
        <v>100</v>
      </c>
      <c r="H452" s="40">
        <v>0</v>
      </c>
      <c r="I452" s="40">
        <v>0</v>
      </c>
      <c r="J452" s="40">
        <f t="shared" si="133"/>
        <v>0</v>
      </c>
      <c r="K452" s="41">
        <f t="shared" si="134"/>
        <v>0</v>
      </c>
    </row>
    <row r="453" spans="1:11" s="2" customFormat="1" ht="16.5" customHeight="1">
      <c r="A453" s="29"/>
      <c r="B453" s="29"/>
      <c r="C453" s="31" t="s">
        <v>16</v>
      </c>
      <c r="D453" s="23" t="s">
        <v>17</v>
      </c>
      <c r="E453" s="10">
        <v>2904</v>
      </c>
      <c r="F453" s="10">
        <f t="shared" si="132"/>
        <v>10481</v>
      </c>
      <c r="G453" s="10">
        <v>13385</v>
      </c>
      <c r="H453" s="40">
        <v>11517.97</v>
      </c>
      <c r="I453" s="40">
        <v>0</v>
      </c>
      <c r="J453" s="40">
        <f t="shared" si="133"/>
        <v>11517.97</v>
      </c>
      <c r="K453" s="41">
        <f t="shared" si="134"/>
        <v>0.8605132611131864</v>
      </c>
    </row>
    <row r="454" spans="1:11" s="2" customFormat="1" ht="16.5" customHeight="1">
      <c r="A454" s="29"/>
      <c r="B454" s="29"/>
      <c r="C454" s="31" t="s">
        <v>80</v>
      </c>
      <c r="D454" s="23" t="s">
        <v>236</v>
      </c>
      <c r="E454" s="10">
        <v>1300</v>
      </c>
      <c r="F454" s="10">
        <f t="shared" si="132"/>
        <v>-1243</v>
      </c>
      <c r="G454" s="10">
        <v>57</v>
      </c>
      <c r="H454" s="40">
        <v>56.57</v>
      </c>
      <c r="I454" s="40">
        <v>0</v>
      </c>
      <c r="J454" s="40">
        <f t="shared" si="133"/>
        <v>56.57</v>
      </c>
      <c r="K454" s="41">
        <f t="shared" si="134"/>
        <v>0.9924561403508771</v>
      </c>
    </row>
    <row r="455" spans="1:11" s="2" customFormat="1" ht="16.5" customHeight="1">
      <c r="A455" s="29"/>
      <c r="B455" s="29"/>
      <c r="C455" s="31" t="s">
        <v>34</v>
      </c>
      <c r="D455" s="23" t="s">
        <v>35</v>
      </c>
      <c r="E455" s="10">
        <v>100</v>
      </c>
      <c r="F455" s="10">
        <f t="shared" si="132"/>
        <v>0</v>
      </c>
      <c r="G455" s="10">
        <v>100</v>
      </c>
      <c r="H455" s="40">
        <v>0</v>
      </c>
      <c r="I455" s="40">
        <v>0</v>
      </c>
      <c r="J455" s="40">
        <f t="shared" si="133"/>
        <v>0</v>
      </c>
      <c r="K455" s="41">
        <f t="shared" si="134"/>
        <v>0</v>
      </c>
    </row>
    <row r="456" spans="1:11" s="2" customFormat="1" ht="17.25" customHeight="1">
      <c r="A456" s="29"/>
      <c r="B456" s="29"/>
      <c r="C456" s="31" t="s">
        <v>52</v>
      </c>
      <c r="D456" s="23" t="s">
        <v>53</v>
      </c>
      <c r="E456" s="10">
        <v>2325</v>
      </c>
      <c r="F456" s="10">
        <f t="shared" si="132"/>
        <v>0</v>
      </c>
      <c r="G456" s="10">
        <v>2325</v>
      </c>
      <c r="H456" s="40">
        <v>2325</v>
      </c>
      <c r="I456" s="40">
        <v>0</v>
      </c>
      <c r="J456" s="40">
        <f t="shared" si="133"/>
        <v>2325</v>
      </c>
      <c r="K456" s="41">
        <f aca="true" t="shared" si="135" ref="K456:K475">J456/G456</f>
        <v>1</v>
      </c>
    </row>
    <row r="457" spans="1:11" s="2" customFormat="1" ht="53.25" customHeight="1">
      <c r="A457" s="29"/>
      <c r="B457" s="29"/>
      <c r="C457" s="31" t="s">
        <v>289</v>
      </c>
      <c r="D457" s="23" t="s">
        <v>290</v>
      </c>
      <c r="E457" s="10">
        <v>1400</v>
      </c>
      <c r="F457" s="10">
        <f>G457-E457</f>
        <v>0</v>
      </c>
      <c r="G457" s="10">
        <v>1400</v>
      </c>
      <c r="H457" s="40">
        <v>245.48</v>
      </c>
      <c r="I457" s="40">
        <v>0</v>
      </c>
      <c r="J457" s="40">
        <f>H457+I457</f>
        <v>245.48</v>
      </c>
      <c r="K457" s="41">
        <f t="shared" si="135"/>
        <v>0.17534285714285713</v>
      </c>
    </row>
    <row r="458" spans="1:11" s="2" customFormat="1" ht="27" customHeight="1">
      <c r="A458" s="86"/>
      <c r="B458" s="99"/>
      <c r="C458" s="31" t="s">
        <v>83</v>
      </c>
      <c r="D458" s="23" t="s">
        <v>84</v>
      </c>
      <c r="E458" s="10">
        <v>500</v>
      </c>
      <c r="F458" s="10">
        <f>G458-E458</f>
        <v>0</v>
      </c>
      <c r="G458" s="10">
        <v>500</v>
      </c>
      <c r="H458" s="40">
        <v>0</v>
      </c>
      <c r="I458" s="40">
        <v>0</v>
      </c>
      <c r="J458" s="40">
        <f>H458+I458</f>
        <v>0</v>
      </c>
      <c r="K458" s="41">
        <f t="shared" si="135"/>
        <v>0</v>
      </c>
    </row>
    <row r="459" spans="1:11" ht="17.25" customHeight="1">
      <c r="A459" s="29"/>
      <c r="B459" s="90" t="s">
        <v>315</v>
      </c>
      <c r="C459" s="30"/>
      <c r="D459" s="20" t="s">
        <v>316</v>
      </c>
      <c r="E459" s="9">
        <f aca="true" t="shared" si="136" ref="E459:J459">SUM(E460:E462)</f>
        <v>0</v>
      </c>
      <c r="F459" s="9">
        <f t="shared" si="136"/>
        <v>600</v>
      </c>
      <c r="G459" s="9">
        <f t="shared" si="136"/>
        <v>600</v>
      </c>
      <c r="H459" s="9">
        <f t="shared" si="136"/>
        <v>390.36999999999995</v>
      </c>
      <c r="I459" s="9">
        <f t="shared" si="136"/>
        <v>0</v>
      </c>
      <c r="J459" s="9">
        <f t="shared" si="136"/>
        <v>390.36999999999995</v>
      </c>
      <c r="K459" s="44">
        <f t="shared" si="135"/>
        <v>0.6506166666666666</v>
      </c>
    </row>
    <row r="460" spans="1:11" ht="17.25" customHeight="1">
      <c r="A460" s="29"/>
      <c r="B460" s="29"/>
      <c r="C460" s="31" t="s">
        <v>26</v>
      </c>
      <c r="D460" s="23" t="s">
        <v>27</v>
      </c>
      <c r="E460" s="10">
        <v>0</v>
      </c>
      <c r="F460" s="10">
        <f>G460-E460</f>
        <v>499</v>
      </c>
      <c r="G460" s="10">
        <v>499</v>
      </c>
      <c r="H460" s="40">
        <v>324.27</v>
      </c>
      <c r="I460" s="40">
        <v>0</v>
      </c>
      <c r="J460" s="40">
        <f>H460+I460</f>
        <v>324.27</v>
      </c>
      <c r="K460" s="41">
        <f t="shared" si="135"/>
        <v>0.6498396793587174</v>
      </c>
    </row>
    <row r="461" spans="1:11" ht="17.25" customHeight="1">
      <c r="A461" s="29"/>
      <c r="B461" s="29"/>
      <c r="C461" s="31" t="s">
        <v>28</v>
      </c>
      <c r="D461" s="23" t="s">
        <v>29</v>
      </c>
      <c r="E461" s="10">
        <v>0</v>
      </c>
      <c r="F461" s="10">
        <f>G461-E461</f>
        <v>89</v>
      </c>
      <c r="G461" s="10">
        <v>89</v>
      </c>
      <c r="H461" s="40">
        <v>58.14</v>
      </c>
      <c r="I461" s="40">
        <v>0</v>
      </c>
      <c r="J461" s="40">
        <f>H461+I461</f>
        <v>58.14</v>
      </c>
      <c r="K461" s="41">
        <f t="shared" si="135"/>
        <v>0.6532584269662921</v>
      </c>
    </row>
    <row r="462" spans="1:11" ht="17.25" customHeight="1">
      <c r="A462" s="29"/>
      <c r="B462" s="32"/>
      <c r="C462" s="31" t="s">
        <v>30</v>
      </c>
      <c r="D462" s="23" t="s">
        <v>31</v>
      </c>
      <c r="E462" s="10">
        <v>0</v>
      </c>
      <c r="F462" s="10">
        <f>G462-E462</f>
        <v>12</v>
      </c>
      <c r="G462" s="10">
        <v>12</v>
      </c>
      <c r="H462" s="40">
        <v>7.96</v>
      </c>
      <c r="I462" s="40">
        <v>0</v>
      </c>
      <c r="J462" s="40">
        <f>H462+I462</f>
        <v>7.96</v>
      </c>
      <c r="K462" s="41">
        <f t="shared" si="135"/>
        <v>0.6633333333333333</v>
      </c>
    </row>
    <row r="463" spans="1:11" ht="17.25" customHeight="1">
      <c r="A463" s="29"/>
      <c r="B463" s="30" t="s">
        <v>317</v>
      </c>
      <c r="C463" s="30"/>
      <c r="D463" s="20" t="s">
        <v>240</v>
      </c>
      <c r="E463" s="9">
        <f aca="true" t="shared" si="137" ref="E463:J463">SUM(E464:E474)</f>
        <v>29801</v>
      </c>
      <c r="F463" s="9">
        <f t="shared" si="137"/>
        <v>424930</v>
      </c>
      <c r="G463" s="9">
        <f t="shared" si="137"/>
        <v>454731</v>
      </c>
      <c r="H463" s="51">
        <f t="shared" si="137"/>
        <v>424412.8700000001</v>
      </c>
      <c r="I463" s="51">
        <f t="shared" si="137"/>
        <v>0</v>
      </c>
      <c r="J463" s="51">
        <f t="shared" si="137"/>
        <v>424412.8700000001</v>
      </c>
      <c r="K463" s="44">
        <f t="shared" si="135"/>
        <v>0.9333273297839825</v>
      </c>
    </row>
    <row r="464" spans="1:11" ht="17.25" customHeight="1">
      <c r="A464" s="29"/>
      <c r="B464" s="29"/>
      <c r="C464" s="31" t="s">
        <v>46</v>
      </c>
      <c r="D464" s="23" t="s">
        <v>47</v>
      </c>
      <c r="E464" s="10">
        <v>275</v>
      </c>
      <c r="F464" s="10">
        <f>G464-E464</f>
        <v>0</v>
      </c>
      <c r="G464" s="10">
        <v>275</v>
      </c>
      <c r="H464" s="40">
        <v>75</v>
      </c>
      <c r="I464" s="40">
        <v>0</v>
      </c>
      <c r="J464" s="40">
        <f>H464+I464</f>
        <v>75</v>
      </c>
      <c r="K464" s="41">
        <f t="shared" si="135"/>
        <v>0.2727272727272727</v>
      </c>
    </row>
    <row r="465" spans="1:11" s="35" customFormat="1" ht="16.5" customHeight="1">
      <c r="A465" s="29"/>
      <c r="B465" s="29"/>
      <c r="C465" s="31" t="s">
        <v>143</v>
      </c>
      <c r="D465" s="23" t="s">
        <v>144</v>
      </c>
      <c r="E465" s="10">
        <v>0</v>
      </c>
      <c r="F465" s="10">
        <f>G465-E465</f>
        <v>410400</v>
      </c>
      <c r="G465" s="10">
        <v>410400</v>
      </c>
      <c r="H465" s="40">
        <v>384300</v>
      </c>
      <c r="I465" s="40">
        <v>0</v>
      </c>
      <c r="J465" s="40">
        <f>H465+I465</f>
        <v>384300</v>
      </c>
      <c r="K465" s="41">
        <f t="shared" si="135"/>
        <v>0.9364035087719298</v>
      </c>
    </row>
    <row r="466" spans="1:11" ht="17.25" customHeight="1">
      <c r="A466" s="29"/>
      <c r="B466" s="29"/>
      <c r="C466" s="31" t="s">
        <v>26</v>
      </c>
      <c r="D466" s="23" t="s">
        <v>27</v>
      </c>
      <c r="E466" s="10">
        <v>20400</v>
      </c>
      <c r="F466" s="10">
        <f>G466-E466</f>
        <v>10163.759999999998</v>
      </c>
      <c r="G466" s="10">
        <v>30563.76</v>
      </c>
      <c r="H466" s="40">
        <v>28783.34</v>
      </c>
      <c r="I466" s="40">
        <v>0</v>
      </c>
      <c r="J466" s="40">
        <f>H466+I466</f>
        <v>28783.34</v>
      </c>
      <c r="K466" s="41">
        <f t="shared" si="135"/>
        <v>0.941747350456881</v>
      </c>
    </row>
    <row r="467" spans="1:11" ht="17.25" customHeight="1">
      <c r="A467" s="29"/>
      <c r="B467" s="29"/>
      <c r="C467" s="31" t="s">
        <v>48</v>
      </c>
      <c r="D467" s="23" t="s">
        <v>49</v>
      </c>
      <c r="E467" s="10">
        <v>1750</v>
      </c>
      <c r="F467" s="10">
        <f>G467-E467</f>
        <v>-343</v>
      </c>
      <c r="G467" s="10">
        <v>1407</v>
      </c>
      <c r="H467" s="40">
        <v>1406.71</v>
      </c>
      <c r="I467" s="40">
        <v>0</v>
      </c>
      <c r="J467" s="40">
        <f>H467+I467</f>
        <v>1406.71</v>
      </c>
      <c r="K467" s="41">
        <f t="shared" si="135"/>
        <v>0.9997938877043355</v>
      </c>
    </row>
    <row r="468" spans="1:11" ht="17.25" customHeight="1">
      <c r="A468" s="29"/>
      <c r="B468" s="29"/>
      <c r="C468" s="31" t="s">
        <v>28</v>
      </c>
      <c r="D468" s="23" t="s">
        <v>29</v>
      </c>
      <c r="E468" s="10">
        <v>4000</v>
      </c>
      <c r="F468" s="10">
        <f aca="true" t="shared" si="138" ref="F468:F474">G468-E468</f>
        <v>1789.2399999999998</v>
      </c>
      <c r="G468" s="10">
        <v>5789.24</v>
      </c>
      <c r="H468" s="40">
        <v>5340.9</v>
      </c>
      <c r="I468" s="40">
        <v>0</v>
      </c>
      <c r="J468" s="40">
        <f aca="true" t="shared" si="139" ref="J468:J474">H468+I468</f>
        <v>5340.9</v>
      </c>
      <c r="K468" s="41">
        <f t="shared" si="135"/>
        <v>0.922556328637265</v>
      </c>
    </row>
    <row r="469" spans="1:11" ht="17.25" customHeight="1">
      <c r="A469" s="29"/>
      <c r="B469" s="29"/>
      <c r="C469" s="31" t="s">
        <v>30</v>
      </c>
      <c r="D469" s="23" t="s">
        <v>31</v>
      </c>
      <c r="E469" s="10">
        <v>400</v>
      </c>
      <c r="F469" s="10">
        <f t="shared" si="138"/>
        <v>240</v>
      </c>
      <c r="G469" s="10">
        <v>640</v>
      </c>
      <c r="H469" s="40">
        <v>180.88</v>
      </c>
      <c r="I469" s="40">
        <v>0</v>
      </c>
      <c r="J469" s="40">
        <f t="shared" si="139"/>
        <v>180.88</v>
      </c>
      <c r="K469" s="41">
        <f t="shared" si="135"/>
        <v>0.282625</v>
      </c>
    </row>
    <row r="470" spans="1:11" s="35" customFormat="1" ht="17.25" customHeight="1">
      <c r="A470" s="29"/>
      <c r="B470" s="29"/>
      <c r="C470" s="31" t="s">
        <v>8</v>
      </c>
      <c r="D470" s="23" t="s">
        <v>9</v>
      </c>
      <c r="E470" s="10">
        <v>0</v>
      </c>
      <c r="F470" s="10">
        <f>G470-E470</f>
        <v>2680</v>
      </c>
      <c r="G470" s="10">
        <v>2680</v>
      </c>
      <c r="H470" s="40">
        <v>2615.51</v>
      </c>
      <c r="I470" s="40">
        <v>0</v>
      </c>
      <c r="J470" s="40">
        <f>H470+I470</f>
        <v>2615.51</v>
      </c>
      <c r="K470" s="41">
        <f>J470/G470</f>
        <v>0.9759365671641792</v>
      </c>
    </row>
    <row r="471" spans="1:11" ht="17.25" customHeight="1">
      <c r="A471" s="29"/>
      <c r="B471" s="29"/>
      <c r="C471" s="31" t="s">
        <v>50</v>
      </c>
      <c r="D471" s="23" t="s">
        <v>51</v>
      </c>
      <c r="E471" s="10">
        <v>100</v>
      </c>
      <c r="F471" s="10">
        <f>G471-E471</f>
        <v>0</v>
      </c>
      <c r="G471" s="10">
        <v>100</v>
      </c>
      <c r="H471" s="40">
        <v>0</v>
      </c>
      <c r="I471" s="40">
        <v>0</v>
      </c>
      <c r="J471" s="40">
        <f>H471+I471</f>
        <v>0</v>
      </c>
      <c r="K471" s="41">
        <f t="shared" si="135"/>
        <v>0</v>
      </c>
    </row>
    <row r="472" spans="1:11" ht="17.25" customHeight="1">
      <c r="A472" s="89"/>
      <c r="B472" s="89"/>
      <c r="C472" s="31" t="s">
        <v>81</v>
      </c>
      <c r="D472" s="23" t="s">
        <v>82</v>
      </c>
      <c r="E472" s="10">
        <v>1500</v>
      </c>
      <c r="F472" s="10">
        <f t="shared" si="138"/>
        <v>0</v>
      </c>
      <c r="G472" s="10">
        <v>1500</v>
      </c>
      <c r="H472" s="40">
        <v>934.53</v>
      </c>
      <c r="I472" s="40">
        <v>0</v>
      </c>
      <c r="J472" s="40">
        <f t="shared" si="139"/>
        <v>934.53</v>
      </c>
      <c r="K472" s="41">
        <f t="shared" si="135"/>
        <v>0.62302</v>
      </c>
    </row>
    <row r="473" spans="1:11" ht="17.25" customHeight="1">
      <c r="A473" s="122"/>
      <c r="B473" s="122"/>
      <c r="C473" s="31" t="s">
        <v>52</v>
      </c>
      <c r="D473" s="23" t="s">
        <v>53</v>
      </c>
      <c r="E473" s="10">
        <v>776</v>
      </c>
      <c r="F473" s="10">
        <f t="shared" si="138"/>
        <v>0</v>
      </c>
      <c r="G473" s="10">
        <v>776</v>
      </c>
      <c r="H473" s="40">
        <v>776</v>
      </c>
      <c r="I473" s="40">
        <v>0</v>
      </c>
      <c r="J473" s="40">
        <f t="shared" si="139"/>
        <v>776</v>
      </c>
      <c r="K473" s="41">
        <f t="shared" si="135"/>
        <v>1</v>
      </c>
    </row>
    <row r="474" spans="1:11" ht="27" customHeight="1">
      <c r="A474" s="29"/>
      <c r="B474" s="32"/>
      <c r="C474" s="31" t="s">
        <v>83</v>
      </c>
      <c r="D474" s="23" t="s">
        <v>84</v>
      </c>
      <c r="E474" s="10">
        <v>600</v>
      </c>
      <c r="F474" s="10">
        <f t="shared" si="138"/>
        <v>0</v>
      </c>
      <c r="G474" s="10">
        <v>600</v>
      </c>
      <c r="H474" s="40">
        <v>0</v>
      </c>
      <c r="I474" s="40">
        <v>0</v>
      </c>
      <c r="J474" s="40">
        <f t="shared" si="139"/>
        <v>0</v>
      </c>
      <c r="K474" s="41">
        <f t="shared" si="135"/>
        <v>0</v>
      </c>
    </row>
    <row r="475" spans="1:11" s="72" customFormat="1" ht="17.25" customHeight="1">
      <c r="A475" s="73"/>
      <c r="B475" s="30" t="s">
        <v>356</v>
      </c>
      <c r="C475" s="30"/>
      <c r="D475" s="20" t="s">
        <v>357</v>
      </c>
      <c r="E475" s="9">
        <f aca="true" t="shared" si="140" ref="E475:J475">SUM(E476:E484)</f>
        <v>200000</v>
      </c>
      <c r="F475" s="9">
        <f t="shared" si="140"/>
        <v>2064163.3599999999</v>
      </c>
      <c r="G475" s="9">
        <f t="shared" si="140"/>
        <v>2264163.36</v>
      </c>
      <c r="H475" s="9">
        <f t="shared" si="140"/>
        <v>1598210.78</v>
      </c>
      <c r="I475" s="9">
        <f t="shared" si="140"/>
        <v>902.92</v>
      </c>
      <c r="J475" s="9">
        <f t="shared" si="140"/>
        <v>1599113.7</v>
      </c>
      <c r="K475" s="44">
        <f t="shared" si="135"/>
        <v>0.7062713443079478</v>
      </c>
    </row>
    <row r="476" spans="1:11" s="108" customFormat="1" ht="17.25" customHeight="1">
      <c r="A476" s="73"/>
      <c r="B476" s="73"/>
      <c r="C476" s="74" t="s">
        <v>8</v>
      </c>
      <c r="D476" s="23" t="s">
        <v>9</v>
      </c>
      <c r="E476" s="10">
        <v>0</v>
      </c>
      <c r="F476" s="10">
        <f>G476-E476</f>
        <v>30330</v>
      </c>
      <c r="G476" s="10">
        <v>30330</v>
      </c>
      <c r="H476" s="40">
        <v>29979.91</v>
      </c>
      <c r="I476" s="40">
        <v>0</v>
      </c>
      <c r="J476" s="40">
        <f>H476+I476</f>
        <v>29979.91</v>
      </c>
      <c r="K476" s="41">
        <f>J476/G476</f>
        <v>0.9884573030003297</v>
      </c>
    </row>
    <row r="477" spans="1:11" s="108" customFormat="1" ht="17.25" customHeight="1">
      <c r="A477" s="73"/>
      <c r="B477" s="73"/>
      <c r="C477" s="74" t="s">
        <v>346</v>
      </c>
      <c r="D477" s="23" t="s">
        <v>9</v>
      </c>
      <c r="E477" s="10">
        <v>0</v>
      </c>
      <c r="F477" s="10">
        <f aca="true" t="shared" si="141" ref="F477:F484">G477-E477</f>
        <v>328536.94</v>
      </c>
      <c r="G477" s="10">
        <v>328536.94</v>
      </c>
      <c r="H477" s="40">
        <v>249523.1</v>
      </c>
      <c r="I477" s="40">
        <v>0</v>
      </c>
      <c r="J477" s="40">
        <f aca="true" t="shared" si="142" ref="J477:J484">H477+I477</f>
        <v>249523.1</v>
      </c>
      <c r="K477" s="41">
        <f aca="true" t="shared" si="143" ref="K477:K484">J477/G477</f>
        <v>0.7594978512918517</v>
      </c>
    </row>
    <row r="478" spans="1:11" s="108" customFormat="1" ht="17.25" customHeight="1">
      <c r="A478" s="73"/>
      <c r="B478" s="73"/>
      <c r="C478" s="74" t="s">
        <v>373</v>
      </c>
      <c r="D478" s="23" t="s">
        <v>9</v>
      </c>
      <c r="E478" s="10">
        <v>0</v>
      </c>
      <c r="F478" s="10">
        <f t="shared" si="141"/>
        <v>32626.42</v>
      </c>
      <c r="G478" s="10">
        <v>32626.42</v>
      </c>
      <c r="H478" s="40">
        <v>24779.7</v>
      </c>
      <c r="I478" s="40">
        <v>0</v>
      </c>
      <c r="J478" s="40">
        <f t="shared" si="142"/>
        <v>24779.7</v>
      </c>
      <c r="K478" s="41">
        <f t="shared" si="143"/>
        <v>0.759497977406041</v>
      </c>
    </row>
    <row r="479" spans="1:11" s="108" customFormat="1" ht="17.25" customHeight="1">
      <c r="A479" s="73"/>
      <c r="B479" s="73"/>
      <c r="C479" s="74" t="s">
        <v>16</v>
      </c>
      <c r="D479" s="23" t="s">
        <v>17</v>
      </c>
      <c r="E479" s="10">
        <v>0</v>
      </c>
      <c r="F479" s="10">
        <f t="shared" si="141"/>
        <v>4670</v>
      </c>
      <c r="G479" s="10">
        <v>4670</v>
      </c>
      <c r="H479" s="40">
        <v>4667.28</v>
      </c>
      <c r="I479" s="40">
        <v>0</v>
      </c>
      <c r="J479" s="40">
        <f t="shared" si="142"/>
        <v>4667.28</v>
      </c>
      <c r="K479" s="41">
        <f t="shared" si="143"/>
        <v>0.9994175588865096</v>
      </c>
    </row>
    <row r="480" spans="1:11" s="108" customFormat="1" ht="17.25" customHeight="1">
      <c r="A480" s="73"/>
      <c r="B480" s="73"/>
      <c r="C480" s="74" t="s">
        <v>348</v>
      </c>
      <c r="D480" s="23" t="s">
        <v>17</v>
      </c>
      <c r="E480" s="10">
        <v>0</v>
      </c>
      <c r="F480" s="10">
        <f t="shared" si="141"/>
        <v>25470.56</v>
      </c>
      <c r="G480" s="10">
        <v>25470.56</v>
      </c>
      <c r="H480" s="40">
        <v>25470.56</v>
      </c>
      <c r="I480" s="40">
        <v>0</v>
      </c>
      <c r="J480" s="40">
        <f t="shared" si="142"/>
        <v>25470.56</v>
      </c>
      <c r="K480" s="41">
        <f t="shared" si="143"/>
        <v>1</v>
      </c>
    </row>
    <row r="481" spans="1:11" s="108" customFormat="1" ht="17.25" customHeight="1">
      <c r="A481" s="73"/>
      <c r="B481" s="73"/>
      <c r="C481" s="74" t="s">
        <v>374</v>
      </c>
      <c r="D481" s="23" t="s">
        <v>17</v>
      </c>
      <c r="E481" s="10">
        <v>0</v>
      </c>
      <c r="F481" s="10">
        <f t="shared" si="141"/>
        <v>2529.44</v>
      </c>
      <c r="G481" s="10">
        <v>2529.44</v>
      </c>
      <c r="H481" s="40">
        <v>2529.44</v>
      </c>
      <c r="I481" s="40">
        <v>0</v>
      </c>
      <c r="J481" s="40">
        <f t="shared" si="142"/>
        <v>2529.44</v>
      </c>
      <c r="K481" s="41">
        <f t="shared" si="143"/>
        <v>1</v>
      </c>
    </row>
    <row r="482" spans="1:11" s="108" customFormat="1" ht="17.25" customHeight="1">
      <c r="A482" s="73"/>
      <c r="B482" s="73"/>
      <c r="C482" s="74" t="s">
        <v>18</v>
      </c>
      <c r="D482" s="23" t="s">
        <v>19</v>
      </c>
      <c r="E482" s="10">
        <v>200000</v>
      </c>
      <c r="F482" s="10">
        <f t="shared" si="141"/>
        <v>1440000</v>
      </c>
      <c r="G482" s="10">
        <v>1640000</v>
      </c>
      <c r="H482" s="40">
        <f>1262163.71-902.92</f>
        <v>1261260.79</v>
      </c>
      <c r="I482" s="40">
        <v>902.92</v>
      </c>
      <c r="J482" s="40">
        <f t="shared" si="142"/>
        <v>1262163.71</v>
      </c>
      <c r="K482" s="41">
        <f t="shared" si="143"/>
        <v>0.7696120182926829</v>
      </c>
    </row>
    <row r="483" spans="1:11" s="108" customFormat="1" ht="17.25" customHeight="1">
      <c r="A483" s="73"/>
      <c r="B483" s="73"/>
      <c r="C483" s="74" t="s">
        <v>321</v>
      </c>
      <c r="D483" s="23" t="s">
        <v>19</v>
      </c>
      <c r="E483" s="10">
        <v>0</v>
      </c>
      <c r="F483" s="10">
        <f t="shared" si="141"/>
        <v>181932.6</v>
      </c>
      <c r="G483" s="10">
        <v>181932.6</v>
      </c>
      <c r="H483" s="40">
        <v>0</v>
      </c>
      <c r="I483" s="40">
        <v>0</v>
      </c>
      <c r="J483" s="40">
        <f t="shared" si="142"/>
        <v>0</v>
      </c>
      <c r="K483" s="41">
        <f t="shared" si="143"/>
        <v>0</v>
      </c>
    </row>
    <row r="484" spans="1:11" s="108" customFormat="1" ht="17.25" customHeight="1">
      <c r="A484" s="73"/>
      <c r="B484" s="73"/>
      <c r="C484" s="74" t="s">
        <v>322</v>
      </c>
      <c r="D484" s="23" t="s">
        <v>19</v>
      </c>
      <c r="E484" s="10">
        <v>0</v>
      </c>
      <c r="F484" s="10">
        <f t="shared" si="141"/>
        <v>18067.4</v>
      </c>
      <c r="G484" s="10">
        <v>18067.4</v>
      </c>
      <c r="H484" s="40">
        <v>0</v>
      </c>
      <c r="I484" s="40">
        <v>0</v>
      </c>
      <c r="J484" s="40">
        <f t="shared" si="142"/>
        <v>0</v>
      </c>
      <c r="K484" s="41">
        <f t="shared" si="143"/>
        <v>0</v>
      </c>
    </row>
    <row r="485" spans="1:11" ht="17.25" customHeight="1">
      <c r="A485" s="29"/>
      <c r="B485" s="90" t="s">
        <v>318</v>
      </c>
      <c r="C485" s="30"/>
      <c r="D485" s="20" t="s">
        <v>230</v>
      </c>
      <c r="E485" s="9">
        <f aca="true" t="shared" si="144" ref="E485:J485">SUM(E486:E486)</f>
        <v>45000</v>
      </c>
      <c r="F485" s="9">
        <f t="shared" si="144"/>
        <v>-5000</v>
      </c>
      <c r="G485" s="9">
        <f t="shared" si="144"/>
        <v>40000</v>
      </c>
      <c r="H485" s="51">
        <f t="shared" si="144"/>
        <v>38740.12</v>
      </c>
      <c r="I485" s="51">
        <f t="shared" si="144"/>
        <v>0</v>
      </c>
      <c r="J485" s="51">
        <f t="shared" si="144"/>
        <v>38740.12</v>
      </c>
      <c r="K485" s="44">
        <f aca="true" t="shared" si="145" ref="K485:K490">J485/G485</f>
        <v>0.9685030000000001</v>
      </c>
    </row>
    <row r="486" spans="1:11" ht="27" customHeight="1">
      <c r="A486" s="29"/>
      <c r="B486" s="29"/>
      <c r="C486" s="31" t="s">
        <v>141</v>
      </c>
      <c r="D486" s="23" t="s">
        <v>142</v>
      </c>
      <c r="E486" s="10">
        <v>45000</v>
      </c>
      <c r="F486" s="10">
        <f>G486-E486</f>
        <v>-5000</v>
      </c>
      <c r="G486" s="10">
        <v>40000</v>
      </c>
      <c r="H486" s="40">
        <v>38740.12</v>
      </c>
      <c r="I486" s="40">
        <v>0</v>
      </c>
      <c r="J486" s="40">
        <f>H486+I486</f>
        <v>38740.12</v>
      </c>
      <c r="K486" s="41">
        <f t="shared" si="145"/>
        <v>0.9685030000000001</v>
      </c>
    </row>
    <row r="487" spans="1:11" s="70" customFormat="1" ht="16.5" customHeight="1">
      <c r="A487" s="29"/>
      <c r="B487" s="30" t="s">
        <v>319</v>
      </c>
      <c r="C487" s="30"/>
      <c r="D487" s="20" t="s">
        <v>320</v>
      </c>
      <c r="E487" s="9">
        <f aca="true" t="shared" si="146" ref="E487:J489">E488</f>
        <v>1000</v>
      </c>
      <c r="F487" s="9">
        <f t="shared" si="146"/>
        <v>0</v>
      </c>
      <c r="G487" s="9">
        <f t="shared" si="146"/>
        <v>1000</v>
      </c>
      <c r="H487" s="51">
        <f t="shared" si="146"/>
        <v>0</v>
      </c>
      <c r="I487" s="51">
        <f t="shared" si="146"/>
        <v>0</v>
      </c>
      <c r="J487" s="51">
        <f t="shared" si="146"/>
        <v>0</v>
      </c>
      <c r="K487" s="44"/>
    </row>
    <row r="488" spans="1:11" s="70" customFormat="1" ht="27" customHeight="1">
      <c r="A488" s="29"/>
      <c r="B488" s="29"/>
      <c r="C488" s="31" t="s">
        <v>141</v>
      </c>
      <c r="D488" s="23" t="s">
        <v>142</v>
      </c>
      <c r="E488" s="10">
        <v>1000</v>
      </c>
      <c r="F488" s="10">
        <f>G488-E488</f>
        <v>0</v>
      </c>
      <c r="G488" s="10">
        <v>1000</v>
      </c>
      <c r="H488" s="40">
        <v>0</v>
      </c>
      <c r="I488" s="40">
        <v>0</v>
      </c>
      <c r="J488" s="40">
        <f>H488+I488</f>
        <v>0</v>
      </c>
      <c r="K488" s="41"/>
    </row>
    <row r="489" spans="1:11" ht="74.25" customHeight="1">
      <c r="A489" s="29"/>
      <c r="B489" s="30" t="s">
        <v>352</v>
      </c>
      <c r="C489" s="30"/>
      <c r="D489" s="20" t="s">
        <v>353</v>
      </c>
      <c r="E489" s="9">
        <f t="shared" si="146"/>
        <v>19440</v>
      </c>
      <c r="F489" s="9">
        <f t="shared" si="146"/>
        <v>10560</v>
      </c>
      <c r="G489" s="9">
        <f t="shared" si="146"/>
        <v>30000</v>
      </c>
      <c r="H489" s="51">
        <f t="shared" si="146"/>
        <v>28127.7</v>
      </c>
      <c r="I489" s="51">
        <f t="shared" si="146"/>
        <v>0</v>
      </c>
      <c r="J489" s="51">
        <f t="shared" si="146"/>
        <v>28127.7</v>
      </c>
      <c r="K489" s="44">
        <f t="shared" si="145"/>
        <v>0.93759</v>
      </c>
    </row>
    <row r="490" spans="1:11" s="83" customFormat="1" ht="12.75">
      <c r="A490" s="73"/>
      <c r="B490" s="73"/>
      <c r="C490" s="74" t="s">
        <v>146</v>
      </c>
      <c r="D490" s="77" t="s">
        <v>147</v>
      </c>
      <c r="E490" s="75">
        <v>19440</v>
      </c>
      <c r="F490" s="75">
        <f>G490-E490</f>
        <v>10560</v>
      </c>
      <c r="G490" s="75">
        <v>30000</v>
      </c>
      <c r="H490" s="78">
        <v>28127.7</v>
      </c>
      <c r="I490" s="78">
        <v>0</v>
      </c>
      <c r="J490" s="78">
        <f>H490+I490</f>
        <v>28127.7</v>
      </c>
      <c r="K490" s="76">
        <f t="shared" si="145"/>
        <v>0.93759</v>
      </c>
    </row>
    <row r="491" spans="1:11" s="108" customFormat="1" ht="12.75">
      <c r="A491" s="29"/>
      <c r="B491" s="30" t="s">
        <v>375</v>
      </c>
      <c r="C491" s="30"/>
      <c r="D491" s="20" t="s">
        <v>25</v>
      </c>
      <c r="E491" s="9">
        <f aca="true" t="shared" si="147" ref="E491:J491">SUM(E492:E496)</f>
        <v>0</v>
      </c>
      <c r="F491" s="9">
        <f t="shared" si="147"/>
        <v>17002.96</v>
      </c>
      <c r="G491" s="9">
        <f t="shared" si="147"/>
        <v>17002.96</v>
      </c>
      <c r="H491" s="9">
        <f t="shared" si="147"/>
        <v>3225</v>
      </c>
      <c r="I491" s="9">
        <f t="shared" si="147"/>
        <v>0</v>
      </c>
      <c r="J491" s="9">
        <f t="shared" si="147"/>
        <v>3225</v>
      </c>
      <c r="K491" s="44">
        <f aca="true" t="shared" si="148" ref="K491:K496">J491/G491</f>
        <v>0.18967285696137615</v>
      </c>
    </row>
    <row r="492" spans="1:11" s="108" customFormat="1" ht="12.75">
      <c r="A492" s="73"/>
      <c r="B492" s="73"/>
      <c r="C492" s="31" t="s">
        <v>26</v>
      </c>
      <c r="D492" s="23" t="s">
        <v>27</v>
      </c>
      <c r="E492" s="75">
        <v>0</v>
      </c>
      <c r="F492" s="75">
        <f>G492-E492</f>
        <v>2445</v>
      </c>
      <c r="G492" s="75">
        <v>2445</v>
      </c>
      <c r="H492" s="78">
        <v>0</v>
      </c>
      <c r="I492" s="78">
        <v>0</v>
      </c>
      <c r="J492" s="78">
        <f>H492+I492</f>
        <v>0</v>
      </c>
      <c r="K492" s="76">
        <f t="shared" si="148"/>
        <v>0</v>
      </c>
    </row>
    <row r="493" spans="1:11" s="108" customFormat="1" ht="12.75">
      <c r="A493" s="73"/>
      <c r="B493" s="73"/>
      <c r="C493" s="31" t="s">
        <v>28</v>
      </c>
      <c r="D493" s="23" t="s">
        <v>29</v>
      </c>
      <c r="E493" s="75">
        <v>0</v>
      </c>
      <c r="F493" s="75">
        <f>G493-E493</f>
        <v>1788</v>
      </c>
      <c r="G493" s="75">
        <v>1788</v>
      </c>
      <c r="H493" s="78">
        <v>0</v>
      </c>
      <c r="I493" s="78">
        <v>0</v>
      </c>
      <c r="J493" s="78">
        <f>H493+I493</f>
        <v>0</v>
      </c>
      <c r="K493" s="76">
        <f t="shared" si="148"/>
        <v>0</v>
      </c>
    </row>
    <row r="494" spans="1:11" s="108" customFormat="1" ht="12.75">
      <c r="A494" s="73"/>
      <c r="B494" s="73"/>
      <c r="C494" s="31" t="s">
        <v>30</v>
      </c>
      <c r="D494" s="23" t="s">
        <v>31</v>
      </c>
      <c r="E494" s="75">
        <v>0</v>
      </c>
      <c r="F494" s="75">
        <f>G494-E494</f>
        <v>244.96</v>
      </c>
      <c r="G494" s="75">
        <v>244.96</v>
      </c>
      <c r="H494" s="78">
        <v>0</v>
      </c>
      <c r="I494" s="78">
        <v>0</v>
      </c>
      <c r="J494" s="78">
        <f>H494+I494</f>
        <v>0</v>
      </c>
      <c r="K494" s="76">
        <f t="shared" si="148"/>
        <v>0</v>
      </c>
    </row>
    <row r="495" spans="1:11" s="108" customFormat="1" ht="12.75">
      <c r="A495" s="73"/>
      <c r="B495" s="73"/>
      <c r="C495" s="74" t="s">
        <v>32</v>
      </c>
      <c r="D495" s="23" t="s">
        <v>33</v>
      </c>
      <c r="E495" s="75">
        <v>0</v>
      </c>
      <c r="F495" s="75">
        <f>G495-E495</f>
        <v>7525</v>
      </c>
      <c r="G495" s="75">
        <v>7525</v>
      </c>
      <c r="H495" s="78">
        <v>3225</v>
      </c>
      <c r="I495" s="78">
        <v>0</v>
      </c>
      <c r="J495" s="78">
        <f>H495+I495</f>
        <v>3225</v>
      </c>
      <c r="K495" s="76">
        <f t="shared" si="148"/>
        <v>0.42857142857142855</v>
      </c>
    </row>
    <row r="496" spans="1:11" s="108" customFormat="1" ht="12.75">
      <c r="A496" s="73"/>
      <c r="B496" s="73"/>
      <c r="C496" s="74" t="s">
        <v>50</v>
      </c>
      <c r="D496" s="23" t="s">
        <v>51</v>
      </c>
      <c r="E496" s="75">
        <v>0</v>
      </c>
      <c r="F496" s="75">
        <f>G496-E496</f>
        <v>5000</v>
      </c>
      <c r="G496" s="75">
        <v>5000</v>
      </c>
      <c r="H496" s="78">
        <v>0</v>
      </c>
      <c r="I496" s="78">
        <v>0</v>
      </c>
      <c r="J496" s="78">
        <f>H496+I496</f>
        <v>0</v>
      </c>
      <c r="K496" s="76">
        <f t="shared" si="148"/>
        <v>0</v>
      </c>
    </row>
    <row r="497" spans="1:11" ht="15.75" customHeight="1">
      <c r="A497" s="28" t="s">
        <v>164</v>
      </c>
      <c r="B497" s="28"/>
      <c r="C497" s="28"/>
      <c r="D497" s="15" t="s">
        <v>165</v>
      </c>
      <c r="E497" s="16">
        <f aca="true" t="shared" si="149" ref="E497:J497">E498+E506+E514+E517+E522+E528+E532+E536+E542+E544+E526</f>
        <v>2483663</v>
      </c>
      <c r="F497" s="16">
        <f t="shared" si="149"/>
        <v>2363503</v>
      </c>
      <c r="G497" s="16">
        <f t="shared" si="149"/>
        <v>4847166</v>
      </c>
      <c r="H497" s="16">
        <f t="shared" si="149"/>
        <v>4229000.5</v>
      </c>
      <c r="I497" s="16">
        <f t="shared" si="149"/>
        <v>32000</v>
      </c>
      <c r="J497" s="16">
        <f t="shared" si="149"/>
        <v>4261000.5</v>
      </c>
      <c r="K497" s="63">
        <f aca="true" t="shared" si="150" ref="K497:K505">J497/G497</f>
        <v>0.8790704712815695</v>
      </c>
    </row>
    <row r="498" spans="1:11" ht="17.25" customHeight="1">
      <c r="A498" s="29"/>
      <c r="B498" s="30" t="s">
        <v>218</v>
      </c>
      <c r="C498" s="30"/>
      <c r="D498" s="20" t="s">
        <v>219</v>
      </c>
      <c r="E498" s="9">
        <f aca="true" t="shared" si="151" ref="E498:J498">SUM(E499:E505)</f>
        <v>243000</v>
      </c>
      <c r="F498" s="9">
        <f t="shared" si="151"/>
        <v>164000</v>
      </c>
      <c r="G498" s="9">
        <f t="shared" si="151"/>
        <v>407000</v>
      </c>
      <c r="H498" s="51">
        <f t="shared" si="151"/>
        <v>277894.43</v>
      </c>
      <c r="I498" s="51">
        <f t="shared" si="151"/>
        <v>0</v>
      </c>
      <c r="J498" s="51">
        <f t="shared" si="151"/>
        <v>277894.43</v>
      </c>
      <c r="K498" s="44">
        <f t="shared" si="150"/>
        <v>0.6827872972972973</v>
      </c>
    </row>
    <row r="499" spans="1:11" ht="17.25" customHeight="1">
      <c r="A499" s="29"/>
      <c r="B499" s="29"/>
      <c r="C499" s="31" t="s">
        <v>8</v>
      </c>
      <c r="D499" s="23" t="s">
        <v>9</v>
      </c>
      <c r="E499" s="10">
        <v>2500</v>
      </c>
      <c r="F499" s="10">
        <f aca="true" t="shared" si="152" ref="F499:F505">G499-E499</f>
        <v>0</v>
      </c>
      <c r="G499" s="10">
        <v>2500</v>
      </c>
      <c r="H499" s="40">
        <v>0</v>
      </c>
      <c r="I499" s="40">
        <v>0</v>
      </c>
      <c r="J499" s="40">
        <f aca="true" t="shared" si="153" ref="J499:J505">H499+I499</f>
        <v>0</v>
      </c>
      <c r="K499" s="41">
        <f t="shared" si="150"/>
        <v>0</v>
      </c>
    </row>
    <row r="500" spans="1:11" ht="17.25" customHeight="1">
      <c r="A500" s="86"/>
      <c r="B500" s="86"/>
      <c r="C500" s="22" t="s">
        <v>10</v>
      </c>
      <c r="D500" s="23" t="s">
        <v>11</v>
      </c>
      <c r="E500" s="10">
        <v>2000</v>
      </c>
      <c r="F500" s="10">
        <f t="shared" si="152"/>
        <v>0</v>
      </c>
      <c r="G500" s="10">
        <v>2000</v>
      </c>
      <c r="H500" s="40">
        <v>0</v>
      </c>
      <c r="I500" s="40">
        <v>0</v>
      </c>
      <c r="J500" s="40">
        <f t="shared" si="153"/>
        <v>0</v>
      </c>
      <c r="K500" s="41">
        <f t="shared" si="150"/>
        <v>0</v>
      </c>
    </row>
    <row r="501" spans="1:11" ht="17.25" customHeight="1">
      <c r="A501" s="29"/>
      <c r="B501" s="29"/>
      <c r="C501" s="31" t="s">
        <v>14</v>
      </c>
      <c r="D501" s="23" t="s">
        <v>15</v>
      </c>
      <c r="E501" s="10">
        <v>30000</v>
      </c>
      <c r="F501" s="10">
        <f t="shared" si="152"/>
        <v>0</v>
      </c>
      <c r="G501" s="10">
        <v>30000</v>
      </c>
      <c r="H501" s="40">
        <v>0</v>
      </c>
      <c r="I501" s="40">
        <v>0</v>
      </c>
      <c r="J501" s="40">
        <f t="shared" si="153"/>
        <v>0</v>
      </c>
      <c r="K501" s="41">
        <f t="shared" si="150"/>
        <v>0</v>
      </c>
    </row>
    <row r="502" spans="1:11" ht="17.25" customHeight="1">
      <c r="A502" s="29"/>
      <c r="B502" s="29"/>
      <c r="C502" s="31" t="s">
        <v>16</v>
      </c>
      <c r="D502" s="23" t="s">
        <v>17</v>
      </c>
      <c r="E502" s="10">
        <v>200000</v>
      </c>
      <c r="F502" s="10">
        <f t="shared" si="152"/>
        <v>50000</v>
      </c>
      <c r="G502" s="10">
        <v>250000</v>
      </c>
      <c r="H502" s="40">
        <v>204507.91</v>
      </c>
      <c r="I502" s="40">
        <v>0</v>
      </c>
      <c r="J502" s="40">
        <f t="shared" si="153"/>
        <v>204507.91</v>
      </c>
      <c r="K502" s="41">
        <f t="shared" si="150"/>
        <v>0.8180316400000001</v>
      </c>
    </row>
    <row r="503" spans="1:11" ht="17.25" customHeight="1">
      <c r="A503" s="29"/>
      <c r="B503" s="29"/>
      <c r="C503" s="31" t="s">
        <v>34</v>
      </c>
      <c r="D503" s="23" t="s">
        <v>35</v>
      </c>
      <c r="E503" s="10">
        <v>6500</v>
      </c>
      <c r="F503" s="10">
        <f t="shared" si="152"/>
        <v>0</v>
      </c>
      <c r="G503" s="10">
        <v>6500</v>
      </c>
      <c r="H503" s="40">
        <v>5489</v>
      </c>
      <c r="I503" s="40">
        <v>0</v>
      </c>
      <c r="J503" s="40">
        <f t="shared" si="153"/>
        <v>5489</v>
      </c>
      <c r="K503" s="41">
        <f t="shared" si="150"/>
        <v>0.8444615384615385</v>
      </c>
    </row>
    <row r="504" spans="1:11" ht="16.5" customHeight="1">
      <c r="A504" s="29"/>
      <c r="B504" s="29"/>
      <c r="C504" s="31" t="s">
        <v>211</v>
      </c>
      <c r="D504" s="23" t="s">
        <v>213</v>
      </c>
      <c r="E504" s="11">
        <v>2000</v>
      </c>
      <c r="F504" s="10">
        <f t="shared" si="152"/>
        <v>44000</v>
      </c>
      <c r="G504" s="11">
        <v>46000</v>
      </c>
      <c r="H504" s="40">
        <v>28220.02</v>
      </c>
      <c r="I504" s="40">
        <v>0</v>
      </c>
      <c r="J504" s="40">
        <f t="shared" si="153"/>
        <v>28220.02</v>
      </c>
      <c r="K504" s="41">
        <f t="shared" si="150"/>
        <v>0.6134786956521739</v>
      </c>
    </row>
    <row r="505" spans="1:11" ht="16.5" customHeight="1">
      <c r="A505" s="29"/>
      <c r="B505" s="29"/>
      <c r="C505" s="31" t="s">
        <v>18</v>
      </c>
      <c r="D505" s="23" t="s">
        <v>19</v>
      </c>
      <c r="E505" s="10">
        <v>0</v>
      </c>
      <c r="F505" s="10">
        <f t="shared" si="152"/>
        <v>70000</v>
      </c>
      <c r="G505" s="10">
        <v>70000</v>
      </c>
      <c r="H505" s="40">
        <v>39677.5</v>
      </c>
      <c r="I505" s="40">
        <v>0</v>
      </c>
      <c r="J505" s="40">
        <f t="shared" si="153"/>
        <v>39677.5</v>
      </c>
      <c r="K505" s="41">
        <f t="shared" si="150"/>
        <v>0.5668214285714286</v>
      </c>
    </row>
    <row r="506" spans="1:11" ht="16.5" customHeight="1">
      <c r="A506" s="89"/>
      <c r="B506" s="93" t="s">
        <v>166</v>
      </c>
      <c r="C506" s="30"/>
      <c r="D506" s="20" t="s">
        <v>167</v>
      </c>
      <c r="E506" s="9">
        <f aca="true" t="shared" si="154" ref="E506:J506">SUM(E507:E513)</f>
        <v>153837</v>
      </c>
      <c r="F506" s="9">
        <f t="shared" si="154"/>
        <v>20000</v>
      </c>
      <c r="G506" s="9">
        <f t="shared" si="154"/>
        <v>173837</v>
      </c>
      <c r="H506" s="51">
        <f t="shared" si="154"/>
        <v>172679.94999999998</v>
      </c>
      <c r="I506" s="51">
        <f t="shared" si="154"/>
        <v>0</v>
      </c>
      <c r="J506" s="51">
        <f t="shared" si="154"/>
        <v>172679.94999999998</v>
      </c>
      <c r="K506" s="44">
        <f aca="true" t="shared" si="155" ref="K506:K569">J506/G506</f>
        <v>0.9933440521868185</v>
      </c>
    </row>
    <row r="507" spans="1:11" ht="15.75" customHeight="1">
      <c r="A507" s="122"/>
      <c r="B507" s="122"/>
      <c r="C507" s="31" t="s">
        <v>48</v>
      </c>
      <c r="D507" s="23" t="s">
        <v>49</v>
      </c>
      <c r="E507" s="10">
        <v>2200</v>
      </c>
      <c r="F507" s="10">
        <f aca="true" t="shared" si="156" ref="F507:F513">G507-E507</f>
        <v>-614</v>
      </c>
      <c r="G507" s="10">
        <v>1586</v>
      </c>
      <c r="H507" s="40">
        <v>1585.79</v>
      </c>
      <c r="I507" s="40">
        <v>0</v>
      </c>
      <c r="J507" s="40">
        <f aca="true" t="shared" si="157" ref="J507:J513">H507+I507</f>
        <v>1585.79</v>
      </c>
      <c r="K507" s="41">
        <f t="shared" si="155"/>
        <v>0.9998675914249685</v>
      </c>
    </row>
    <row r="508" spans="1:11" ht="15" customHeight="1">
      <c r="A508" s="29"/>
      <c r="B508" s="29"/>
      <c r="C508" s="31" t="s">
        <v>28</v>
      </c>
      <c r="D508" s="23" t="s">
        <v>29</v>
      </c>
      <c r="E508" s="10">
        <v>383</v>
      </c>
      <c r="F508" s="10">
        <f t="shared" si="156"/>
        <v>0</v>
      </c>
      <c r="G508" s="10">
        <v>383</v>
      </c>
      <c r="H508" s="40">
        <v>275.61</v>
      </c>
      <c r="I508" s="40">
        <v>0</v>
      </c>
      <c r="J508" s="40">
        <f t="shared" si="157"/>
        <v>275.61</v>
      </c>
      <c r="K508" s="41">
        <f t="shared" si="155"/>
        <v>0.7196083550913839</v>
      </c>
    </row>
    <row r="509" spans="1:11" ht="15" customHeight="1">
      <c r="A509" s="29"/>
      <c r="B509" s="29"/>
      <c r="C509" s="31" t="s">
        <v>30</v>
      </c>
      <c r="D509" s="23" t="s">
        <v>31</v>
      </c>
      <c r="E509" s="10">
        <v>54</v>
      </c>
      <c r="F509" s="10">
        <f t="shared" si="156"/>
        <v>0</v>
      </c>
      <c r="G509" s="10">
        <v>54</v>
      </c>
      <c r="H509" s="40">
        <v>38.85</v>
      </c>
      <c r="I509" s="40">
        <v>0</v>
      </c>
      <c r="J509" s="40">
        <f t="shared" si="157"/>
        <v>38.85</v>
      </c>
      <c r="K509" s="41">
        <f t="shared" si="155"/>
        <v>0.7194444444444444</v>
      </c>
    </row>
    <row r="510" spans="1:11" ht="15.75" customHeight="1">
      <c r="A510" s="29"/>
      <c r="B510" s="29"/>
      <c r="C510" s="31" t="s">
        <v>8</v>
      </c>
      <c r="D510" s="23" t="s">
        <v>9</v>
      </c>
      <c r="E510" s="10">
        <v>200</v>
      </c>
      <c r="F510" s="10">
        <f t="shared" si="156"/>
        <v>0</v>
      </c>
      <c r="G510" s="10">
        <v>200</v>
      </c>
      <c r="H510" s="40">
        <v>0</v>
      </c>
      <c r="I510" s="40">
        <v>0</v>
      </c>
      <c r="J510" s="40">
        <f t="shared" si="157"/>
        <v>0</v>
      </c>
      <c r="K510" s="41">
        <f t="shared" si="155"/>
        <v>0</v>
      </c>
    </row>
    <row r="511" spans="1:11" ht="15.75" customHeight="1">
      <c r="A511" s="29"/>
      <c r="B511" s="29"/>
      <c r="C511" s="31" t="s">
        <v>16</v>
      </c>
      <c r="D511" s="23" t="s">
        <v>17</v>
      </c>
      <c r="E511" s="10">
        <v>150000</v>
      </c>
      <c r="F511" s="10">
        <f t="shared" si="156"/>
        <v>20000</v>
      </c>
      <c r="G511" s="10">
        <v>170000</v>
      </c>
      <c r="H511" s="40">
        <v>169745.41</v>
      </c>
      <c r="I511" s="40">
        <v>0</v>
      </c>
      <c r="J511" s="40">
        <f t="shared" si="157"/>
        <v>169745.41</v>
      </c>
      <c r="K511" s="41">
        <f t="shared" si="155"/>
        <v>0.9985024117647059</v>
      </c>
    </row>
    <row r="512" spans="1:11" ht="15" customHeight="1">
      <c r="A512" s="29"/>
      <c r="B512" s="29"/>
      <c r="C512" s="31" t="s">
        <v>34</v>
      </c>
      <c r="D512" s="23" t="s">
        <v>35</v>
      </c>
      <c r="E512" s="10">
        <v>1000</v>
      </c>
      <c r="F512" s="10">
        <f t="shared" si="156"/>
        <v>0</v>
      </c>
      <c r="G512" s="10">
        <v>1000</v>
      </c>
      <c r="H512" s="40">
        <v>862.24</v>
      </c>
      <c r="I512" s="40">
        <v>0</v>
      </c>
      <c r="J512" s="40">
        <f t="shared" si="157"/>
        <v>862.24</v>
      </c>
      <c r="K512" s="41">
        <f t="shared" si="155"/>
        <v>0.86224</v>
      </c>
    </row>
    <row r="513" spans="1:11" ht="12.75">
      <c r="A513" s="29"/>
      <c r="B513" s="29"/>
      <c r="C513" s="31" t="s">
        <v>101</v>
      </c>
      <c r="D513" s="23" t="s">
        <v>102</v>
      </c>
      <c r="E513" s="10">
        <v>0</v>
      </c>
      <c r="F513" s="10">
        <f t="shared" si="156"/>
        <v>614</v>
      </c>
      <c r="G513" s="10">
        <v>614</v>
      </c>
      <c r="H513" s="40">
        <v>172.05</v>
      </c>
      <c r="I513" s="40">
        <v>0</v>
      </c>
      <c r="J513" s="40">
        <f t="shared" si="157"/>
        <v>172.05</v>
      </c>
      <c r="K513" s="41">
        <f t="shared" si="155"/>
        <v>0.2802117263843648</v>
      </c>
    </row>
    <row r="514" spans="1:11" ht="16.5" customHeight="1">
      <c r="A514" s="29"/>
      <c r="B514" s="93" t="s">
        <v>168</v>
      </c>
      <c r="C514" s="30"/>
      <c r="D514" s="20" t="s">
        <v>169</v>
      </c>
      <c r="E514" s="9">
        <f aca="true" t="shared" si="158" ref="E514:J514">SUM(E515:E516)</f>
        <v>12300</v>
      </c>
      <c r="F514" s="9">
        <f t="shared" si="158"/>
        <v>19350</v>
      </c>
      <c r="G514" s="9">
        <f t="shared" si="158"/>
        <v>31650</v>
      </c>
      <c r="H514" s="51">
        <f t="shared" si="158"/>
        <v>12024.82</v>
      </c>
      <c r="I514" s="51">
        <f t="shared" si="158"/>
        <v>0</v>
      </c>
      <c r="J514" s="51">
        <f t="shared" si="158"/>
        <v>12024.82</v>
      </c>
      <c r="K514" s="44">
        <f t="shared" si="155"/>
        <v>0.37993112164297</v>
      </c>
    </row>
    <row r="515" spans="1:11" ht="16.5" customHeight="1">
      <c r="A515" s="29"/>
      <c r="B515" s="29"/>
      <c r="C515" s="31" t="s">
        <v>8</v>
      </c>
      <c r="D515" s="23" t="s">
        <v>9</v>
      </c>
      <c r="E515" s="10">
        <v>5000</v>
      </c>
      <c r="F515" s="10">
        <f>G515-E515</f>
        <v>0</v>
      </c>
      <c r="G515" s="10">
        <v>5000</v>
      </c>
      <c r="H515" s="40">
        <v>0</v>
      </c>
      <c r="I515" s="40">
        <v>0</v>
      </c>
      <c r="J515" s="40">
        <f>H515+I515</f>
        <v>0</v>
      </c>
      <c r="K515" s="41">
        <f t="shared" si="155"/>
        <v>0</v>
      </c>
    </row>
    <row r="516" spans="1:11" ht="16.5" customHeight="1">
      <c r="A516" s="29"/>
      <c r="B516" s="29"/>
      <c r="C516" s="31" t="s">
        <v>16</v>
      </c>
      <c r="D516" s="23" t="s">
        <v>17</v>
      </c>
      <c r="E516" s="10">
        <v>7300</v>
      </c>
      <c r="F516" s="10">
        <f>G516-E516</f>
        <v>19350</v>
      </c>
      <c r="G516" s="10">
        <v>26650</v>
      </c>
      <c r="H516" s="40">
        <v>12024.82</v>
      </c>
      <c r="I516" s="40">
        <v>0</v>
      </c>
      <c r="J516" s="40">
        <f>H516+I516</f>
        <v>12024.82</v>
      </c>
      <c r="K516" s="41">
        <f t="shared" si="155"/>
        <v>0.45121275797373356</v>
      </c>
    </row>
    <row r="517" spans="1:11" ht="16.5" customHeight="1">
      <c r="A517" s="29"/>
      <c r="B517" s="30" t="s">
        <v>172</v>
      </c>
      <c r="C517" s="30"/>
      <c r="D517" s="20" t="s">
        <v>173</v>
      </c>
      <c r="E517" s="9">
        <f aca="true" t="shared" si="159" ref="E517:J517">SUM(E518:E521)</f>
        <v>100000</v>
      </c>
      <c r="F517" s="9">
        <f t="shared" si="159"/>
        <v>5000</v>
      </c>
      <c r="G517" s="9">
        <f t="shared" si="159"/>
        <v>105000</v>
      </c>
      <c r="H517" s="51">
        <f t="shared" si="159"/>
        <v>38671.71</v>
      </c>
      <c r="I517" s="51">
        <f t="shared" si="159"/>
        <v>0</v>
      </c>
      <c r="J517" s="51">
        <f t="shared" si="159"/>
        <v>38671.71</v>
      </c>
      <c r="K517" s="44">
        <f t="shared" si="155"/>
        <v>0.368302</v>
      </c>
    </row>
    <row r="518" spans="1:11" ht="16.5" customHeight="1">
      <c r="A518" s="29"/>
      <c r="B518" s="29"/>
      <c r="C518" s="31" t="s">
        <v>8</v>
      </c>
      <c r="D518" s="23" t="s">
        <v>9</v>
      </c>
      <c r="E518" s="10">
        <v>50000</v>
      </c>
      <c r="F518" s="10">
        <f>G518-E518</f>
        <v>0</v>
      </c>
      <c r="G518" s="10">
        <v>50000</v>
      </c>
      <c r="H518" s="40">
        <v>17967.92</v>
      </c>
      <c r="I518" s="40">
        <v>0</v>
      </c>
      <c r="J518" s="40">
        <f>H518+I518</f>
        <v>17967.92</v>
      </c>
      <c r="K518" s="41">
        <f t="shared" si="155"/>
        <v>0.35935839999999997</v>
      </c>
    </row>
    <row r="519" spans="1:11" ht="16.5" customHeight="1">
      <c r="A519" s="29"/>
      <c r="B519" s="29"/>
      <c r="C519" s="31" t="s">
        <v>10</v>
      </c>
      <c r="D519" s="23" t="s">
        <v>11</v>
      </c>
      <c r="E519" s="10">
        <v>8000</v>
      </c>
      <c r="F519" s="10">
        <f>G519-E519</f>
        <v>5000</v>
      </c>
      <c r="G519" s="10">
        <v>13000</v>
      </c>
      <c r="H519" s="40">
        <v>6713.5</v>
      </c>
      <c r="I519" s="40">
        <v>0</v>
      </c>
      <c r="J519" s="40">
        <f>H519+I519</f>
        <v>6713.5</v>
      </c>
      <c r="K519" s="41">
        <f>J519/G519</f>
        <v>0.5164230769230769</v>
      </c>
    </row>
    <row r="520" spans="1:11" ht="16.5" customHeight="1">
      <c r="A520" s="29"/>
      <c r="B520" s="29"/>
      <c r="C520" s="31" t="s">
        <v>14</v>
      </c>
      <c r="D520" s="23" t="s">
        <v>15</v>
      </c>
      <c r="E520" s="10">
        <v>2000</v>
      </c>
      <c r="F520" s="10">
        <f>G520-E520</f>
        <v>0</v>
      </c>
      <c r="G520" s="10">
        <v>2000</v>
      </c>
      <c r="H520" s="40">
        <v>415.83</v>
      </c>
      <c r="I520" s="40">
        <v>0</v>
      </c>
      <c r="J520" s="40">
        <f>H520+I520</f>
        <v>415.83</v>
      </c>
      <c r="K520" s="41">
        <f t="shared" si="155"/>
        <v>0.207915</v>
      </c>
    </row>
    <row r="521" spans="1:11" ht="16.5" customHeight="1">
      <c r="A521" s="29"/>
      <c r="B521" s="32"/>
      <c r="C521" s="31" t="s">
        <v>16</v>
      </c>
      <c r="D521" s="23" t="s">
        <v>17</v>
      </c>
      <c r="E521" s="10">
        <v>40000</v>
      </c>
      <c r="F521" s="10">
        <f>G521-E521</f>
        <v>0</v>
      </c>
      <c r="G521" s="10">
        <v>40000</v>
      </c>
      <c r="H521" s="40">
        <v>13574.46</v>
      </c>
      <c r="I521" s="40">
        <v>0</v>
      </c>
      <c r="J521" s="40">
        <f>H521+I521</f>
        <v>13574.46</v>
      </c>
      <c r="K521" s="41">
        <f t="shared" si="155"/>
        <v>0.3393615</v>
      </c>
    </row>
    <row r="522" spans="1:11" ht="16.5" customHeight="1">
      <c r="A522" s="29"/>
      <c r="B522" s="30" t="s">
        <v>323</v>
      </c>
      <c r="C522" s="30"/>
      <c r="D522" s="20" t="s">
        <v>324</v>
      </c>
      <c r="E522" s="9">
        <f aca="true" t="shared" si="160" ref="E522:J522">SUM(E523:E525)</f>
        <v>406500</v>
      </c>
      <c r="F522" s="9">
        <f t="shared" si="160"/>
        <v>107000</v>
      </c>
      <c r="G522" s="9">
        <f t="shared" si="160"/>
        <v>513500</v>
      </c>
      <c r="H522" s="9">
        <f t="shared" si="160"/>
        <v>346842</v>
      </c>
      <c r="I522" s="9">
        <f t="shared" si="160"/>
        <v>32000</v>
      </c>
      <c r="J522" s="9">
        <f t="shared" si="160"/>
        <v>378842</v>
      </c>
      <c r="K522" s="44">
        <f>J522/G522</f>
        <v>0.7377643622200584</v>
      </c>
    </row>
    <row r="523" spans="1:11" ht="16.5" customHeight="1">
      <c r="A523" s="29"/>
      <c r="B523" s="29"/>
      <c r="C523" s="31" t="s">
        <v>8</v>
      </c>
      <c r="D523" s="23" t="s">
        <v>9</v>
      </c>
      <c r="E523" s="10">
        <v>1500</v>
      </c>
      <c r="F523" s="10">
        <f>G523-E523</f>
        <v>0</v>
      </c>
      <c r="G523" s="10">
        <v>1500</v>
      </c>
      <c r="H523" s="40">
        <v>0</v>
      </c>
      <c r="I523" s="40">
        <v>0</v>
      </c>
      <c r="J523" s="40">
        <f>H523+I523</f>
        <v>0</v>
      </c>
      <c r="K523" s="41">
        <f>J523/G523</f>
        <v>0</v>
      </c>
    </row>
    <row r="524" spans="1:11" ht="16.5" customHeight="1">
      <c r="A524" s="86"/>
      <c r="B524" s="86"/>
      <c r="C524" s="22" t="s">
        <v>16</v>
      </c>
      <c r="D524" s="23" t="s">
        <v>17</v>
      </c>
      <c r="E524" s="10">
        <v>5000</v>
      </c>
      <c r="F524" s="10">
        <f>G524-E524</f>
        <v>7000</v>
      </c>
      <c r="G524" s="10">
        <v>12000</v>
      </c>
      <c r="H524" s="40">
        <v>6842</v>
      </c>
      <c r="I524" s="40">
        <v>0</v>
      </c>
      <c r="J524" s="40">
        <f>H524+I524</f>
        <v>6842</v>
      </c>
      <c r="K524" s="41">
        <f>J524/G524</f>
        <v>0.5701666666666667</v>
      </c>
    </row>
    <row r="525" spans="1:11" s="35" customFormat="1" ht="36">
      <c r="A525" s="29"/>
      <c r="B525" s="32"/>
      <c r="C525" s="31" t="s">
        <v>222</v>
      </c>
      <c r="D525" s="23" t="s">
        <v>225</v>
      </c>
      <c r="E525" s="10">
        <v>400000</v>
      </c>
      <c r="F525" s="10">
        <f>G525-E525</f>
        <v>100000</v>
      </c>
      <c r="G525" s="10">
        <v>500000</v>
      </c>
      <c r="H525" s="40">
        <v>340000</v>
      </c>
      <c r="I525" s="40">
        <v>32000</v>
      </c>
      <c r="J525" s="40">
        <f>H525+I525</f>
        <v>372000</v>
      </c>
      <c r="K525" s="41">
        <f>J525/G525</f>
        <v>0.744</v>
      </c>
    </row>
    <row r="526" spans="1:11" s="72" customFormat="1" ht="16.5" customHeight="1">
      <c r="A526" s="29"/>
      <c r="B526" s="30" t="s">
        <v>358</v>
      </c>
      <c r="C526" s="30"/>
      <c r="D526" s="20" t="s">
        <v>359</v>
      </c>
      <c r="E526" s="9">
        <f aca="true" t="shared" si="161" ref="E526:J526">SUM(E527:E527)</f>
        <v>100000</v>
      </c>
      <c r="F526" s="9">
        <f t="shared" si="161"/>
        <v>-100000</v>
      </c>
      <c r="G526" s="9">
        <f t="shared" si="161"/>
        <v>0</v>
      </c>
      <c r="H526" s="51">
        <f t="shared" si="161"/>
        <v>0</v>
      </c>
      <c r="I526" s="51">
        <f t="shared" si="161"/>
        <v>0</v>
      </c>
      <c r="J526" s="51">
        <f t="shared" si="161"/>
        <v>0</v>
      </c>
      <c r="K526" s="44"/>
    </row>
    <row r="527" spans="1:11" s="72" customFormat="1" ht="16.5" customHeight="1">
      <c r="A527" s="29"/>
      <c r="B527" s="29"/>
      <c r="C527" s="31" t="s">
        <v>135</v>
      </c>
      <c r="D527" s="23" t="s">
        <v>136</v>
      </c>
      <c r="E527" s="10">
        <v>100000</v>
      </c>
      <c r="F527" s="10">
        <f>G527-E527</f>
        <v>-100000</v>
      </c>
      <c r="G527" s="10">
        <v>0</v>
      </c>
      <c r="H527" s="40">
        <v>0</v>
      </c>
      <c r="I527" s="40">
        <v>0</v>
      </c>
      <c r="J527" s="40">
        <f>H527+I527</f>
        <v>0</v>
      </c>
      <c r="K527" s="41"/>
    </row>
    <row r="528" spans="1:11" ht="16.5" customHeight="1">
      <c r="A528" s="29"/>
      <c r="B528" s="30" t="s">
        <v>174</v>
      </c>
      <c r="C528" s="30"/>
      <c r="D528" s="20" t="s">
        <v>175</v>
      </c>
      <c r="E528" s="9">
        <f aca="true" t="shared" si="162" ref="E528:J528">SUM(E529:E531)</f>
        <v>8000</v>
      </c>
      <c r="F528" s="9">
        <f t="shared" si="162"/>
        <v>0</v>
      </c>
      <c r="G528" s="9">
        <f t="shared" si="162"/>
        <v>8000</v>
      </c>
      <c r="H528" s="51">
        <f t="shared" si="162"/>
        <v>4000</v>
      </c>
      <c r="I528" s="51">
        <f t="shared" si="162"/>
        <v>0</v>
      </c>
      <c r="J528" s="51">
        <f t="shared" si="162"/>
        <v>4000</v>
      </c>
      <c r="K528" s="44">
        <f t="shared" si="155"/>
        <v>0.5</v>
      </c>
    </row>
    <row r="529" spans="1:11" ht="63.75" customHeight="1">
      <c r="A529" s="29"/>
      <c r="B529" s="29"/>
      <c r="C529" s="31" t="s">
        <v>223</v>
      </c>
      <c r="D529" s="23" t="s">
        <v>287</v>
      </c>
      <c r="E529" s="10">
        <v>4000</v>
      </c>
      <c r="F529" s="10">
        <f>G529-E529</f>
        <v>0</v>
      </c>
      <c r="G529" s="10">
        <v>4000</v>
      </c>
      <c r="H529" s="40">
        <v>4000</v>
      </c>
      <c r="I529" s="40">
        <v>0</v>
      </c>
      <c r="J529" s="40">
        <f>H529+I529</f>
        <v>4000</v>
      </c>
      <c r="K529" s="41">
        <f t="shared" si="155"/>
        <v>1</v>
      </c>
    </row>
    <row r="530" spans="1:11" ht="16.5" customHeight="1">
      <c r="A530" s="29"/>
      <c r="B530" s="29"/>
      <c r="C530" s="31" t="s">
        <v>8</v>
      </c>
      <c r="D530" s="23" t="s">
        <v>9</v>
      </c>
      <c r="E530" s="10">
        <v>2000</v>
      </c>
      <c r="F530" s="10">
        <f>G530-E530</f>
        <v>0</v>
      </c>
      <c r="G530" s="10">
        <v>2000</v>
      </c>
      <c r="H530" s="40">
        <v>0</v>
      </c>
      <c r="I530" s="40">
        <v>0</v>
      </c>
      <c r="J530" s="40">
        <f>H530+I530</f>
        <v>0</v>
      </c>
      <c r="K530" s="41">
        <f>J530/G530</f>
        <v>0</v>
      </c>
    </row>
    <row r="531" spans="1:11" ht="16.5" customHeight="1">
      <c r="A531" s="29"/>
      <c r="B531" s="29"/>
      <c r="C531" s="31" t="s">
        <v>16</v>
      </c>
      <c r="D531" s="23" t="s">
        <v>17</v>
      </c>
      <c r="E531" s="10">
        <v>2000</v>
      </c>
      <c r="F531" s="10">
        <f>G531-E531</f>
        <v>0</v>
      </c>
      <c r="G531" s="10">
        <v>2000</v>
      </c>
      <c r="H531" s="40">
        <v>0</v>
      </c>
      <c r="I531" s="40">
        <v>0</v>
      </c>
      <c r="J531" s="40">
        <f>H531+I531</f>
        <v>0</v>
      </c>
      <c r="K531" s="41">
        <f t="shared" si="155"/>
        <v>0</v>
      </c>
    </row>
    <row r="532" spans="1:11" ht="16.5" customHeight="1">
      <c r="A532" s="29"/>
      <c r="B532" s="30" t="s">
        <v>220</v>
      </c>
      <c r="C532" s="30"/>
      <c r="D532" s="20" t="s">
        <v>221</v>
      </c>
      <c r="E532" s="9">
        <f aca="true" t="shared" si="163" ref="E532:J532">SUM(E533:E535)</f>
        <v>53000</v>
      </c>
      <c r="F532" s="9">
        <f t="shared" si="163"/>
        <v>19300</v>
      </c>
      <c r="G532" s="9">
        <f t="shared" si="163"/>
        <v>72300</v>
      </c>
      <c r="H532" s="51">
        <f t="shared" si="163"/>
        <v>62609.57</v>
      </c>
      <c r="I532" s="51">
        <f t="shared" si="163"/>
        <v>0</v>
      </c>
      <c r="J532" s="51">
        <f t="shared" si="163"/>
        <v>62609.57</v>
      </c>
      <c r="K532" s="44">
        <f t="shared" si="155"/>
        <v>0.8659691562932227</v>
      </c>
    </row>
    <row r="533" spans="1:11" ht="36.75" customHeight="1">
      <c r="A533" s="29"/>
      <c r="B533" s="29"/>
      <c r="C533" s="31" t="s">
        <v>214</v>
      </c>
      <c r="D533" s="23" t="s">
        <v>215</v>
      </c>
      <c r="E533" s="11">
        <v>50000</v>
      </c>
      <c r="F533" s="10">
        <f>G533-E533</f>
        <v>15000</v>
      </c>
      <c r="G533" s="11">
        <v>65000</v>
      </c>
      <c r="H533" s="40">
        <v>58223.41</v>
      </c>
      <c r="I533" s="40">
        <v>0</v>
      </c>
      <c r="J533" s="40">
        <f>H533+I533</f>
        <v>58223.41</v>
      </c>
      <c r="K533" s="41">
        <f t="shared" si="155"/>
        <v>0.8957447692307693</v>
      </c>
    </row>
    <row r="534" spans="1:11" ht="17.25" customHeight="1">
      <c r="A534" s="29"/>
      <c r="B534" s="29"/>
      <c r="C534" s="31" t="s">
        <v>8</v>
      </c>
      <c r="D534" s="23" t="s">
        <v>9</v>
      </c>
      <c r="E534" s="10">
        <v>1500</v>
      </c>
      <c r="F534" s="10">
        <f>G534-E534</f>
        <v>0</v>
      </c>
      <c r="G534" s="10">
        <v>1500</v>
      </c>
      <c r="H534" s="40">
        <v>123.2</v>
      </c>
      <c r="I534" s="40">
        <v>0</v>
      </c>
      <c r="J534" s="40">
        <f>H534+I534</f>
        <v>123.2</v>
      </c>
      <c r="K534" s="41">
        <f t="shared" si="155"/>
        <v>0.08213333333333334</v>
      </c>
    </row>
    <row r="535" spans="1:11" ht="17.25" customHeight="1">
      <c r="A535" s="29"/>
      <c r="B535" s="29"/>
      <c r="C535" s="31" t="s">
        <v>16</v>
      </c>
      <c r="D535" s="23" t="s">
        <v>17</v>
      </c>
      <c r="E535" s="10">
        <v>1500</v>
      </c>
      <c r="F535" s="10">
        <f>G535-E535</f>
        <v>4300</v>
      </c>
      <c r="G535" s="10">
        <v>5800</v>
      </c>
      <c r="H535" s="40">
        <v>4262.96</v>
      </c>
      <c r="I535" s="40">
        <v>0</v>
      </c>
      <c r="J535" s="40">
        <f>H535+I535</f>
        <v>4262.96</v>
      </c>
      <c r="K535" s="41">
        <f t="shared" si="155"/>
        <v>0.7349931034482758</v>
      </c>
    </row>
    <row r="536" spans="1:11" ht="16.5" customHeight="1">
      <c r="A536" s="29"/>
      <c r="B536" s="30" t="s">
        <v>176</v>
      </c>
      <c r="C536" s="30"/>
      <c r="D536" s="20" t="s">
        <v>177</v>
      </c>
      <c r="E536" s="9">
        <f aca="true" t="shared" si="164" ref="E536:J536">SUM(E537:E541)</f>
        <v>746000</v>
      </c>
      <c r="F536" s="9">
        <f t="shared" si="164"/>
        <v>130650</v>
      </c>
      <c r="G536" s="9">
        <f t="shared" si="164"/>
        <v>876650</v>
      </c>
      <c r="H536" s="9">
        <f t="shared" si="164"/>
        <v>688540.3600000001</v>
      </c>
      <c r="I536" s="9">
        <f t="shared" si="164"/>
        <v>0</v>
      </c>
      <c r="J536" s="9">
        <f t="shared" si="164"/>
        <v>688540.3600000001</v>
      </c>
      <c r="K536" s="44">
        <f t="shared" si="155"/>
        <v>0.7854221867335882</v>
      </c>
    </row>
    <row r="537" spans="1:11" ht="16.5" customHeight="1">
      <c r="A537" s="29"/>
      <c r="B537" s="29"/>
      <c r="C537" s="31" t="s">
        <v>8</v>
      </c>
      <c r="D537" s="23" t="s">
        <v>9</v>
      </c>
      <c r="E537" s="10">
        <v>6000</v>
      </c>
      <c r="F537" s="10">
        <f>G537-E537</f>
        <v>0</v>
      </c>
      <c r="G537" s="10">
        <v>6000</v>
      </c>
      <c r="H537" s="40">
        <v>3316.56</v>
      </c>
      <c r="I537" s="40">
        <v>0</v>
      </c>
      <c r="J537" s="40">
        <f>H537+I537</f>
        <v>3316.56</v>
      </c>
      <c r="K537" s="41">
        <f t="shared" si="155"/>
        <v>0.55276</v>
      </c>
    </row>
    <row r="538" spans="1:11" ht="16.5" customHeight="1">
      <c r="A538" s="29"/>
      <c r="B538" s="29"/>
      <c r="C538" s="31" t="s">
        <v>10</v>
      </c>
      <c r="D538" s="23" t="s">
        <v>11</v>
      </c>
      <c r="E538" s="10">
        <v>320000</v>
      </c>
      <c r="F538" s="10">
        <f>G538-E538</f>
        <v>60650</v>
      </c>
      <c r="G538" s="10">
        <v>380650</v>
      </c>
      <c r="H538" s="40">
        <v>346757.44</v>
      </c>
      <c r="I538" s="40">
        <v>0</v>
      </c>
      <c r="J538" s="40">
        <f>H538+I538</f>
        <v>346757.44</v>
      </c>
      <c r="K538" s="41">
        <f t="shared" si="155"/>
        <v>0.9109613555759885</v>
      </c>
    </row>
    <row r="539" spans="1:11" ht="16.5" customHeight="1">
      <c r="A539" s="89"/>
      <c r="B539" s="89"/>
      <c r="C539" s="31" t="s">
        <v>14</v>
      </c>
      <c r="D539" s="23" t="s">
        <v>15</v>
      </c>
      <c r="E539" s="10">
        <v>270000</v>
      </c>
      <c r="F539" s="10">
        <f>G539-E539</f>
        <v>70000</v>
      </c>
      <c r="G539" s="10">
        <v>340000</v>
      </c>
      <c r="H539" s="40">
        <v>288336.8</v>
      </c>
      <c r="I539" s="40">
        <v>0</v>
      </c>
      <c r="J539" s="40">
        <f>H539+I539</f>
        <v>288336.8</v>
      </c>
      <c r="K539" s="41">
        <f t="shared" si="155"/>
        <v>0.8480494117647058</v>
      </c>
    </row>
    <row r="540" spans="1:11" ht="16.5" customHeight="1">
      <c r="A540" s="122"/>
      <c r="B540" s="122"/>
      <c r="C540" s="31" t="s">
        <v>16</v>
      </c>
      <c r="D540" s="23" t="s">
        <v>17</v>
      </c>
      <c r="E540" s="10">
        <v>50000</v>
      </c>
      <c r="F540" s="10">
        <f>G540-E540</f>
        <v>0</v>
      </c>
      <c r="G540" s="10">
        <v>50000</v>
      </c>
      <c r="H540" s="40">
        <v>36129.56</v>
      </c>
      <c r="I540" s="40">
        <v>0</v>
      </c>
      <c r="J540" s="40">
        <f>H540+I540</f>
        <v>36129.56</v>
      </c>
      <c r="K540" s="41">
        <f t="shared" si="155"/>
        <v>0.7225912</v>
      </c>
    </row>
    <row r="541" spans="1:11" ht="16.5" customHeight="1">
      <c r="A541" s="29"/>
      <c r="B541" s="29"/>
      <c r="C541" s="31" t="s">
        <v>18</v>
      </c>
      <c r="D541" s="23" t="s">
        <v>19</v>
      </c>
      <c r="E541" s="10">
        <v>100000</v>
      </c>
      <c r="F541" s="10">
        <f>G541-E541</f>
        <v>0</v>
      </c>
      <c r="G541" s="10">
        <v>100000</v>
      </c>
      <c r="H541" s="40">
        <v>14000</v>
      </c>
      <c r="I541" s="40">
        <v>0</v>
      </c>
      <c r="J541" s="40">
        <f>H541+I541</f>
        <v>14000</v>
      </c>
      <c r="K541" s="41">
        <f>J541/G541</f>
        <v>0.14</v>
      </c>
    </row>
    <row r="542" spans="1:11" ht="25.5">
      <c r="A542" s="29"/>
      <c r="B542" s="30" t="s">
        <v>265</v>
      </c>
      <c r="C542" s="30"/>
      <c r="D542" s="20" t="s">
        <v>266</v>
      </c>
      <c r="E542" s="9">
        <f aca="true" t="shared" si="165" ref="E542:J542">SUM(E543:E543)</f>
        <v>0</v>
      </c>
      <c r="F542" s="9">
        <f t="shared" si="165"/>
        <v>1614003</v>
      </c>
      <c r="G542" s="9">
        <f t="shared" si="165"/>
        <v>1614003</v>
      </c>
      <c r="H542" s="51">
        <f t="shared" si="165"/>
        <v>1614002.92</v>
      </c>
      <c r="I542" s="51">
        <f t="shared" si="165"/>
        <v>0</v>
      </c>
      <c r="J542" s="51">
        <f t="shared" si="165"/>
        <v>1614002.92</v>
      </c>
      <c r="K542" s="44">
        <f>J542/G542</f>
        <v>0.9999999504337972</v>
      </c>
    </row>
    <row r="543" spans="1:11" ht="17.25" customHeight="1">
      <c r="A543" s="29"/>
      <c r="B543" s="32"/>
      <c r="C543" s="31" t="s">
        <v>267</v>
      </c>
      <c r="D543" s="23" t="s">
        <v>268</v>
      </c>
      <c r="E543" s="10">
        <v>0</v>
      </c>
      <c r="F543" s="10">
        <f>G543-E543</f>
        <v>1614003</v>
      </c>
      <c r="G543" s="10">
        <v>1614003</v>
      </c>
      <c r="H543" s="40">
        <v>1614002.92</v>
      </c>
      <c r="I543" s="40">
        <v>0</v>
      </c>
      <c r="J543" s="40">
        <f>H543+I543</f>
        <v>1614002.92</v>
      </c>
      <c r="K543" s="41">
        <f>J543/G543</f>
        <v>0.9999999504337972</v>
      </c>
    </row>
    <row r="544" spans="1:11" ht="16.5" customHeight="1">
      <c r="A544" s="29"/>
      <c r="B544" s="30" t="s">
        <v>178</v>
      </c>
      <c r="C544" s="30"/>
      <c r="D544" s="20" t="s">
        <v>25</v>
      </c>
      <c r="E544" s="9">
        <f aca="true" t="shared" si="166" ref="E544:J544">SUM(E545:E560)</f>
        <v>661026</v>
      </c>
      <c r="F544" s="9">
        <f t="shared" si="166"/>
        <v>384200</v>
      </c>
      <c r="G544" s="9">
        <f t="shared" si="166"/>
        <v>1045226</v>
      </c>
      <c r="H544" s="9">
        <f t="shared" si="166"/>
        <v>1011734.74</v>
      </c>
      <c r="I544" s="9">
        <f t="shared" si="166"/>
        <v>0</v>
      </c>
      <c r="J544" s="9">
        <f t="shared" si="166"/>
        <v>1011734.74</v>
      </c>
      <c r="K544" s="44">
        <f t="shared" si="155"/>
        <v>0.967957877052427</v>
      </c>
    </row>
    <row r="545" spans="1:11" ht="16.5" customHeight="1">
      <c r="A545" s="29"/>
      <c r="B545" s="29"/>
      <c r="C545" s="31" t="s">
        <v>46</v>
      </c>
      <c r="D545" s="23" t="s">
        <v>47</v>
      </c>
      <c r="E545" s="10">
        <v>2200</v>
      </c>
      <c r="F545" s="10">
        <f aca="true" t="shared" si="167" ref="F545:F560">G545-E545</f>
        <v>1000</v>
      </c>
      <c r="G545" s="10">
        <v>3200</v>
      </c>
      <c r="H545" s="40">
        <v>2829.92</v>
      </c>
      <c r="I545" s="40">
        <v>0</v>
      </c>
      <c r="J545" s="40">
        <f aca="true" t="shared" si="168" ref="J545:J560">H545+I545</f>
        <v>2829.92</v>
      </c>
      <c r="K545" s="41">
        <f t="shared" si="155"/>
        <v>0.88435</v>
      </c>
    </row>
    <row r="546" spans="1:11" ht="16.5" customHeight="1">
      <c r="A546" s="29"/>
      <c r="B546" s="29"/>
      <c r="C546" s="31" t="s">
        <v>26</v>
      </c>
      <c r="D546" s="23" t="s">
        <v>27</v>
      </c>
      <c r="E546" s="10">
        <v>166000</v>
      </c>
      <c r="F546" s="10">
        <f t="shared" si="167"/>
        <v>-30000</v>
      </c>
      <c r="G546" s="10">
        <v>136000</v>
      </c>
      <c r="H546" s="40">
        <v>131385</v>
      </c>
      <c r="I546" s="40">
        <v>0</v>
      </c>
      <c r="J546" s="40">
        <f t="shared" si="168"/>
        <v>131385</v>
      </c>
      <c r="K546" s="41">
        <f t="shared" si="155"/>
        <v>0.9660661764705882</v>
      </c>
    </row>
    <row r="547" spans="1:11" ht="16.5" customHeight="1">
      <c r="A547" s="29"/>
      <c r="B547" s="29"/>
      <c r="C547" s="31" t="s">
        <v>48</v>
      </c>
      <c r="D547" s="23" t="s">
        <v>49</v>
      </c>
      <c r="E547" s="10">
        <v>13000</v>
      </c>
      <c r="F547" s="10">
        <f t="shared" si="167"/>
        <v>-1911</v>
      </c>
      <c r="G547" s="10">
        <v>11089</v>
      </c>
      <c r="H547" s="40">
        <v>11088.94</v>
      </c>
      <c r="I547" s="40">
        <v>0</v>
      </c>
      <c r="J547" s="40">
        <f t="shared" si="168"/>
        <v>11088.94</v>
      </c>
      <c r="K547" s="41">
        <f t="shared" si="155"/>
        <v>0.9999945892325729</v>
      </c>
    </row>
    <row r="548" spans="1:11" ht="16.5" customHeight="1">
      <c r="A548" s="29"/>
      <c r="B548" s="29"/>
      <c r="C548" s="31" t="s">
        <v>28</v>
      </c>
      <c r="D548" s="23" t="s">
        <v>29</v>
      </c>
      <c r="E548" s="10">
        <v>33197</v>
      </c>
      <c r="F548" s="10">
        <f t="shared" si="167"/>
        <v>-5000</v>
      </c>
      <c r="G548" s="10">
        <v>28197</v>
      </c>
      <c r="H548" s="40">
        <v>26627.06</v>
      </c>
      <c r="I548" s="40">
        <v>0</v>
      </c>
      <c r="J548" s="40">
        <f t="shared" si="168"/>
        <v>26627.06</v>
      </c>
      <c r="K548" s="41">
        <f t="shared" si="155"/>
        <v>0.9443224456502465</v>
      </c>
    </row>
    <row r="549" spans="1:11" ht="16.5" customHeight="1">
      <c r="A549" s="29"/>
      <c r="B549" s="29"/>
      <c r="C549" s="31" t="s">
        <v>30</v>
      </c>
      <c r="D549" s="23" t="s">
        <v>31</v>
      </c>
      <c r="E549" s="10">
        <v>4680</v>
      </c>
      <c r="F549" s="10">
        <f t="shared" si="167"/>
        <v>-2000</v>
      </c>
      <c r="G549" s="10">
        <v>2680</v>
      </c>
      <c r="H549" s="40">
        <v>2446.77</v>
      </c>
      <c r="I549" s="40">
        <v>0</v>
      </c>
      <c r="J549" s="40">
        <f t="shared" si="168"/>
        <v>2446.77</v>
      </c>
      <c r="K549" s="41">
        <f t="shared" si="155"/>
        <v>0.9129738805970149</v>
      </c>
    </row>
    <row r="550" spans="1:11" ht="16.5" customHeight="1">
      <c r="A550" s="29"/>
      <c r="B550" s="29"/>
      <c r="C550" s="31" t="s">
        <v>32</v>
      </c>
      <c r="D550" s="23" t="s">
        <v>33</v>
      </c>
      <c r="E550" s="10">
        <v>12000</v>
      </c>
      <c r="F550" s="10">
        <f t="shared" si="167"/>
        <v>0</v>
      </c>
      <c r="G550" s="10">
        <v>12000</v>
      </c>
      <c r="H550" s="40">
        <v>9310</v>
      </c>
      <c r="I550" s="40">
        <v>0</v>
      </c>
      <c r="J550" s="40">
        <f t="shared" si="168"/>
        <v>9310</v>
      </c>
      <c r="K550" s="41">
        <f t="shared" si="155"/>
        <v>0.7758333333333334</v>
      </c>
    </row>
    <row r="551" spans="1:11" ht="16.5" customHeight="1">
      <c r="A551" s="29"/>
      <c r="B551" s="29"/>
      <c r="C551" s="31" t="s">
        <v>8</v>
      </c>
      <c r="D551" s="23" t="s">
        <v>9</v>
      </c>
      <c r="E551" s="10">
        <v>5000</v>
      </c>
      <c r="F551" s="10">
        <f t="shared" si="167"/>
        <v>0</v>
      </c>
      <c r="G551" s="10">
        <v>5000</v>
      </c>
      <c r="H551" s="40">
        <v>1618.08</v>
      </c>
      <c r="I551" s="40">
        <v>0</v>
      </c>
      <c r="J551" s="40">
        <f t="shared" si="168"/>
        <v>1618.08</v>
      </c>
      <c r="K551" s="41">
        <f t="shared" si="155"/>
        <v>0.32361599999999996</v>
      </c>
    </row>
    <row r="552" spans="1:11" ht="16.5" customHeight="1">
      <c r="A552" s="86"/>
      <c r="B552" s="86"/>
      <c r="C552" s="22" t="s">
        <v>10</v>
      </c>
      <c r="D552" s="23" t="s">
        <v>11</v>
      </c>
      <c r="E552" s="10">
        <v>2500</v>
      </c>
      <c r="F552" s="10">
        <f t="shared" si="167"/>
        <v>0</v>
      </c>
      <c r="G552" s="10">
        <v>2500</v>
      </c>
      <c r="H552" s="40">
        <v>1813.76</v>
      </c>
      <c r="I552" s="40">
        <v>0</v>
      </c>
      <c r="J552" s="40">
        <f t="shared" si="168"/>
        <v>1813.76</v>
      </c>
      <c r="K552" s="41">
        <f t="shared" si="155"/>
        <v>0.725504</v>
      </c>
    </row>
    <row r="553" spans="1:11" ht="16.5" customHeight="1">
      <c r="A553" s="29"/>
      <c r="B553" s="29"/>
      <c r="C553" s="31" t="s">
        <v>14</v>
      </c>
      <c r="D553" s="23" t="s">
        <v>15</v>
      </c>
      <c r="E553" s="10">
        <v>2000</v>
      </c>
      <c r="F553" s="10">
        <f t="shared" si="167"/>
        <v>700</v>
      </c>
      <c r="G553" s="10">
        <v>2700</v>
      </c>
      <c r="H553" s="40">
        <v>1737</v>
      </c>
      <c r="I553" s="40">
        <v>0</v>
      </c>
      <c r="J553" s="40">
        <f t="shared" si="168"/>
        <v>1737</v>
      </c>
      <c r="K553" s="41">
        <f t="shared" si="155"/>
        <v>0.6433333333333333</v>
      </c>
    </row>
    <row r="554" spans="1:11" ht="16.5" customHeight="1">
      <c r="A554" s="29"/>
      <c r="B554" s="29"/>
      <c r="C554" s="31" t="s">
        <v>50</v>
      </c>
      <c r="D554" s="23" t="s">
        <v>51</v>
      </c>
      <c r="E554" s="10">
        <v>1000</v>
      </c>
      <c r="F554" s="10">
        <f t="shared" si="167"/>
        <v>0</v>
      </c>
      <c r="G554" s="10">
        <v>1000</v>
      </c>
      <c r="H554" s="40">
        <v>160</v>
      </c>
      <c r="I554" s="40">
        <v>0</v>
      </c>
      <c r="J554" s="40">
        <f t="shared" si="168"/>
        <v>160</v>
      </c>
      <c r="K554" s="41">
        <f t="shared" si="155"/>
        <v>0.16</v>
      </c>
    </row>
    <row r="555" spans="1:11" ht="16.5" customHeight="1">
      <c r="A555" s="29"/>
      <c r="B555" s="29"/>
      <c r="C555" s="31" t="s">
        <v>16</v>
      </c>
      <c r="D555" s="23" t="s">
        <v>17</v>
      </c>
      <c r="E555" s="10">
        <v>6000</v>
      </c>
      <c r="F555" s="10">
        <f t="shared" si="167"/>
        <v>7709</v>
      </c>
      <c r="G555" s="10">
        <v>13709</v>
      </c>
      <c r="H555" s="40">
        <v>4262.02</v>
      </c>
      <c r="I555" s="40">
        <v>0</v>
      </c>
      <c r="J555" s="40">
        <f t="shared" si="168"/>
        <v>4262.02</v>
      </c>
      <c r="K555" s="41">
        <f t="shared" si="155"/>
        <v>0.3108921146691955</v>
      </c>
    </row>
    <row r="556" spans="1:11" ht="15.75" customHeight="1">
      <c r="A556" s="29"/>
      <c r="B556" s="29"/>
      <c r="C556" s="31" t="s">
        <v>34</v>
      </c>
      <c r="D556" s="23" t="s">
        <v>35</v>
      </c>
      <c r="E556" s="11">
        <v>5000</v>
      </c>
      <c r="F556" s="10">
        <f t="shared" si="167"/>
        <v>0</v>
      </c>
      <c r="G556" s="11">
        <v>5000</v>
      </c>
      <c r="H556" s="40">
        <v>806.19</v>
      </c>
      <c r="I556" s="40">
        <v>0</v>
      </c>
      <c r="J556" s="40">
        <f t="shared" si="168"/>
        <v>806.19</v>
      </c>
      <c r="K556" s="41">
        <f t="shared" si="155"/>
        <v>0.16123800000000002</v>
      </c>
    </row>
    <row r="557" spans="1:11" ht="15.75" customHeight="1">
      <c r="A557" s="29"/>
      <c r="B557" s="29"/>
      <c r="C557" s="31" t="s">
        <v>52</v>
      </c>
      <c r="D557" s="23" t="s">
        <v>53</v>
      </c>
      <c r="E557" s="10">
        <v>4449</v>
      </c>
      <c r="F557" s="10">
        <f t="shared" si="167"/>
        <v>202</v>
      </c>
      <c r="G557" s="10">
        <v>4651</v>
      </c>
      <c r="H557" s="40">
        <v>4651</v>
      </c>
      <c r="I557" s="40">
        <v>0</v>
      </c>
      <c r="J557" s="40">
        <f t="shared" si="168"/>
        <v>4651</v>
      </c>
      <c r="K557" s="41">
        <f t="shared" si="155"/>
        <v>1</v>
      </c>
    </row>
    <row r="558" spans="1:11" ht="27" customHeight="1">
      <c r="A558" s="29"/>
      <c r="B558" s="29"/>
      <c r="C558" s="31" t="s">
        <v>170</v>
      </c>
      <c r="D558" s="23" t="s">
        <v>171</v>
      </c>
      <c r="E558" s="10">
        <v>4000</v>
      </c>
      <c r="F558" s="10">
        <f t="shared" si="167"/>
        <v>0</v>
      </c>
      <c r="G558" s="10">
        <v>4000</v>
      </c>
      <c r="H558" s="40">
        <v>3999</v>
      </c>
      <c r="I558" s="40">
        <v>0</v>
      </c>
      <c r="J558" s="40">
        <f t="shared" si="168"/>
        <v>3999</v>
      </c>
      <c r="K558" s="41">
        <f t="shared" si="155"/>
        <v>0.99975</v>
      </c>
    </row>
    <row r="559" spans="1:11" s="72" customFormat="1" ht="16.5" customHeight="1">
      <c r="A559" s="29"/>
      <c r="B559" s="29"/>
      <c r="C559" s="31" t="s">
        <v>360</v>
      </c>
      <c r="D559" s="23" t="s">
        <v>361</v>
      </c>
      <c r="E559" s="10">
        <v>400000</v>
      </c>
      <c r="F559" s="10">
        <f t="shared" si="167"/>
        <v>400000</v>
      </c>
      <c r="G559" s="10">
        <v>800000</v>
      </c>
      <c r="H559" s="40">
        <v>800000</v>
      </c>
      <c r="I559" s="40">
        <v>0</v>
      </c>
      <c r="J559" s="40">
        <f t="shared" si="168"/>
        <v>800000</v>
      </c>
      <c r="K559" s="41">
        <f t="shared" si="155"/>
        <v>1</v>
      </c>
    </row>
    <row r="560" spans="1:11" ht="36">
      <c r="A560" s="29"/>
      <c r="B560" s="29"/>
      <c r="C560" s="31" t="s">
        <v>222</v>
      </c>
      <c r="D560" s="23" t="s">
        <v>225</v>
      </c>
      <c r="E560" s="10">
        <v>0</v>
      </c>
      <c r="F560" s="10">
        <f t="shared" si="167"/>
        <v>13500</v>
      </c>
      <c r="G560" s="10">
        <v>13500</v>
      </c>
      <c r="H560" s="40">
        <v>9000</v>
      </c>
      <c r="I560" s="40">
        <v>0</v>
      </c>
      <c r="J560" s="40">
        <f t="shared" si="168"/>
        <v>9000</v>
      </c>
      <c r="K560" s="41">
        <f t="shared" si="155"/>
        <v>0.6666666666666666</v>
      </c>
    </row>
    <row r="561" spans="1:11" ht="16.5" customHeight="1">
      <c r="A561" s="12" t="s">
        <v>179</v>
      </c>
      <c r="B561" s="13"/>
      <c r="C561" s="14"/>
      <c r="D561" s="15" t="s">
        <v>180</v>
      </c>
      <c r="E561" s="16">
        <f aca="true" t="shared" si="169" ref="E561:J561">E562+E568+E580+E582</f>
        <v>1377269</v>
      </c>
      <c r="F561" s="16">
        <f t="shared" si="169"/>
        <v>-291886</v>
      </c>
      <c r="G561" s="16">
        <f t="shared" si="169"/>
        <v>1085383</v>
      </c>
      <c r="H561" s="16">
        <f t="shared" si="169"/>
        <v>800568.7600000001</v>
      </c>
      <c r="I561" s="16">
        <f t="shared" si="169"/>
        <v>0</v>
      </c>
      <c r="J561" s="16">
        <f t="shared" si="169"/>
        <v>800568.7600000001</v>
      </c>
      <c r="K561" s="63">
        <f t="shared" si="155"/>
        <v>0.7375910254721145</v>
      </c>
    </row>
    <row r="562" spans="1:11" ht="16.5" customHeight="1">
      <c r="A562" s="17"/>
      <c r="B562" s="18" t="s">
        <v>181</v>
      </c>
      <c r="C562" s="19"/>
      <c r="D562" s="20" t="s">
        <v>182</v>
      </c>
      <c r="E562" s="9">
        <f aca="true" t="shared" si="170" ref="E562:J562">SUM(E563:E567)</f>
        <v>104000</v>
      </c>
      <c r="F562" s="9">
        <f t="shared" si="170"/>
        <v>-6000</v>
      </c>
      <c r="G562" s="9">
        <f t="shared" si="170"/>
        <v>98000</v>
      </c>
      <c r="H562" s="51">
        <f t="shared" si="170"/>
        <v>47311.18000000001</v>
      </c>
      <c r="I562" s="51">
        <f t="shared" si="170"/>
        <v>0</v>
      </c>
      <c r="J562" s="51">
        <f t="shared" si="170"/>
        <v>47311.18000000001</v>
      </c>
      <c r="K562" s="44">
        <f t="shared" si="155"/>
        <v>0.48276714285714295</v>
      </c>
    </row>
    <row r="563" spans="1:11" ht="63.75" customHeight="1">
      <c r="A563" s="17"/>
      <c r="B563" s="21"/>
      <c r="C563" s="22" t="s">
        <v>223</v>
      </c>
      <c r="D563" s="23" t="s">
        <v>287</v>
      </c>
      <c r="E563" s="10">
        <v>3000</v>
      </c>
      <c r="F563" s="10">
        <f>G563-E563</f>
        <v>0</v>
      </c>
      <c r="G563" s="10">
        <v>3000</v>
      </c>
      <c r="H563" s="40">
        <v>0</v>
      </c>
      <c r="I563" s="40">
        <v>0</v>
      </c>
      <c r="J563" s="40">
        <f>H563+I563</f>
        <v>0</v>
      </c>
      <c r="K563" s="41">
        <f t="shared" si="155"/>
        <v>0</v>
      </c>
    </row>
    <row r="564" spans="1:11" ht="12.75">
      <c r="A564" s="17"/>
      <c r="B564" s="21"/>
      <c r="C564" s="22" t="s">
        <v>183</v>
      </c>
      <c r="D564" s="23" t="s">
        <v>184</v>
      </c>
      <c r="E564" s="10">
        <v>6000</v>
      </c>
      <c r="F564" s="10">
        <f>G564-E564</f>
        <v>-6000</v>
      </c>
      <c r="G564" s="10">
        <v>0</v>
      </c>
      <c r="H564" s="40">
        <v>0</v>
      </c>
      <c r="I564" s="40">
        <v>0</v>
      </c>
      <c r="J564" s="40">
        <f>H564+I564</f>
        <v>0</v>
      </c>
      <c r="K564" s="41"/>
    </row>
    <row r="565" spans="1:11" ht="16.5" customHeight="1">
      <c r="A565" s="17"/>
      <c r="B565" s="21"/>
      <c r="C565" s="22" t="s">
        <v>8</v>
      </c>
      <c r="D565" s="23" t="s">
        <v>9</v>
      </c>
      <c r="E565" s="10">
        <v>13000</v>
      </c>
      <c r="F565" s="10">
        <f>G565-E565</f>
        <v>10000</v>
      </c>
      <c r="G565" s="10">
        <v>23000</v>
      </c>
      <c r="H565" s="40">
        <v>11830.95</v>
      </c>
      <c r="I565" s="40">
        <v>0</v>
      </c>
      <c r="J565" s="40">
        <f>H565+I565</f>
        <v>11830.95</v>
      </c>
      <c r="K565" s="41">
        <f t="shared" si="155"/>
        <v>0.5143891304347826</v>
      </c>
    </row>
    <row r="566" spans="1:11" ht="16.5" customHeight="1">
      <c r="A566" s="17"/>
      <c r="B566" s="21"/>
      <c r="C566" s="22" t="s">
        <v>14</v>
      </c>
      <c r="D566" s="23" t="s">
        <v>15</v>
      </c>
      <c r="E566" s="10">
        <v>2000</v>
      </c>
      <c r="F566" s="10">
        <f>G566-E566</f>
        <v>0</v>
      </c>
      <c r="G566" s="10">
        <v>2000</v>
      </c>
      <c r="H566" s="40">
        <v>0</v>
      </c>
      <c r="I566" s="40">
        <v>0</v>
      </c>
      <c r="J566" s="40">
        <f>H566+I566</f>
        <v>0</v>
      </c>
      <c r="K566" s="41">
        <f t="shared" si="155"/>
        <v>0</v>
      </c>
    </row>
    <row r="567" spans="1:11" ht="16.5" customHeight="1">
      <c r="A567" s="29"/>
      <c r="B567" s="39"/>
      <c r="C567" s="22" t="s">
        <v>16</v>
      </c>
      <c r="D567" s="23" t="s">
        <v>17</v>
      </c>
      <c r="E567" s="10">
        <v>80000</v>
      </c>
      <c r="F567" s="10">
        <f>G567-E567</f>
        <v>-10000</v>
      </c>
      <c r="G567" s="10">
        <v>70000</v>
      </c>
      <c r="H567" s="40">
        <v>35480.23</v>
      </c>
      <c r="I567" s="40">
        <v>0</v>
      </c>
      <c r="J567" s="40">
        <f>H567+I567</f>
        <v>35480.23</v>
      </c>
      <c r="K567" s="41">
        <f t="shared" si="155"/>
        <v>0.5068604285714287</v>
      </c>
    </row>
    <row r="568" spans="1:11" ht="16.5" customHeight="1">
      <c r="A568" s="29"/>
      <c r="B568" s="30" t="s">
        <v>185</v>
      </c>
      <c r="C568" s="30"/>
      <c r="D568" s="20" t="s">
        <v>186</v>
      </c>
      <c r="E568" s="9">
        <f aca="true" t="shared" si="171" ref="E568:J568">SUM(E569:E579)</f>
        <v>1027769</v>
      </c>
      <c r="F568" s="9">
        <f t="shared" si="171"/>
        <v>-250299</v>
      </c>
      <c r="G568" s="9">
        <f t="shared" si="171"/>
        <v>777470</v>
      </c>
      <c r="H568" s="9">
        <f t="shared" si="171"/>
        <v>603539.68</v>
      </c>
      <c r="I568" s="9">
        <f t="shared" si="171"/>
        <v>0</v>
      </c>
      <c r="J568" s="9">
        <f t="shared" si="171"/>
        <v>603539.68</v>
      </c>
      <c r="K568" s="44">
        <f t="shared" si="155"/>
        <v>0.776286776338637</v>
      </c>
    </row>
    <row r="569" spans="1:11" ht="24">
      <c r="A569" s="29"/>
      <c r="B569" s="29"/>
      <c r="C569" s="31" t="s">
        <v>187</v>
      </c>
      <c r="D569" s="23" t="s">
        <v>188</v>
      </c>
      <c r="E569" s="10">
        <v>750000</v>
      </c>
      <c r="F569" s="10">
        <f aca="true" t="shared" si="172" ref="F569:F577">G569-E569</f>
        <v>-350299</v>
      </c>
      <c r="G569" s="10">
        <v>399701</v>
      </c>
      <c r="H569" s="40">
        <v>399701</v>
      </c>
      <c r="I569" s="40">
        <v>0</v>
      </c>
      <c r="J569" s="40">
        <f aca="true" t="shared" si="173" ref="J569:J577">H569+I569</f>
        <v>399701</v>
      </c>
      <c r="K569" s="41">
        <f t="shared" si="155"/>
        <v>1</v>
      </c>
    </row>
    <row r="570" spans="1:11" ht="16.5" customHeight="1">
      <c r="A570" s="29"/>
      <c r="B570" s="29"/>
      <c r="C570" s="31" t="s">
        <v>28</v>
      </c>
      <c r="D570" s="23" t="s">
        <v>29</v>
      </c>
      <c r="E570" s="10">
        <v>3303</v>
      </c>
      <c r="F570" s="10">
        <f t="shared" si="172"/>
        <v>0</v>
      </c>
      <c r="G570" s="10">
        <v>3303</v>
      </c>
      <c r="H570" s="40">
        <v>1113.76</v>
      </c>
      <c r="I570" s="40">
        <v>0</v>
      </c>
      <c r="J570" s="40">
        <f t="shared" si="173"/>
        <v>1113.76</v>
      </c>
      <c r="K570" s="41">
        <f aca="true" t="shared" si="174" ref="K570:K613">J570/G570</f>
        <v>0.3371964880411747</v>
      </c>
    </row>
    <row r="571" spans="1:11" ht="16.5" customHeight="1">
      <c r="A571" s="89"/>
      <c r="B571" s="89"/>
      <c r="C571" s="31" t="s">
        <v>30</v>
      </c>
      <c r="D571" s="23" t="s">
        <v>31</v>
      </c>
      <c r="E571" s="10">
        <v>466</v>
      </c>
      <c r="F571" s="10">
        <f t="shared" si="172"/>
        <v>0</v>
      </c>
      <c r="G571" s="10">
        <v>466</v>
      </c>
      <c r="H571" s="40">
        <v>0</v>
      </c>
      <c r="I571" s="40">
        <v>0</v>
      </c>
      <c r="J571" s="40">
        <f t="shared" si="173"/>
        <v>0</v>
      </c>
      <c r="K571" s="41">
        <f t="shared" si="174"/>
        <v>0</v>
      </c>
    </row>
    <row r="572" spans="1:11" ht="16.5" customHeight="1">
      <c r="A572" s="122"/>
      <c r="B572" s="122"/>
      <c r="C572" s="31" t="s">
        <v>32</v>
      </c>
      <c r="D572" s="23" t="s">
        <v>33</v>
      </c>
      <c r="E572" s="10">
        <v>26000</v>
      </c>
      <c r="F572" s="10">
        <f t="shared" si="172"/>
        <v>0</v>
      </c>
      <c r="G572" s="10">
        <v>26000</v>
      </c>
      <c r="H572" s="40">
        <v>12800</v>
      </c>
      <c r="I572" s="40">
        <v>0</v>
      </c>
      <c r="J572" s="40">
        <f t="shared" si="173"/>
        <v>12800</v>
      </c>
      <c r="K572" s="41">
        <f t="shared" si="174"/>
        <v>0.49230769230769234</v>
      </c>
    </row>
    <row r="573" spans="1:11" ht="16.5" customHeight="1">
      <c r="A573" s="29"/>
      <c r="B573" s="29"/>
      <c r="C573" s="31" t="s">
        <v>8</v>
      </c>
      <c r="D573" s="23" t="s">
        <v>9</v>
      </c>
      <c r="E573" s="10">
        <v>75000</v>
      </c>
      <c r="F573" s="10">
        <f t="shared" si="172"/>
        <v>39400</v>
      </c>
      <c r="G573" s="10">
        <v>114400</v>
      </c>
      <c r="H573" s="40">
        <v>76022.2</v>
      </c>
      <c r="I573" s="40">
        <v>0</v>
      </c>
      <c r="J573" s="40">
        <f t="shared" si="173"/>
        <v>76022.2</v>
      </c>
      <c r="K573" s="41">
        <f t="shared" si="174"/>
        <v>0.6645297202797202</v>
      </c>
    </row>
    <row r="574" spans="1:11" ht="16.5" customHeight="1">
      <c r="A574" s="29"/>
      <c r="B574" s="29"/>
      <c r="C574" s="31" t="s">
        <v>10</v>
      </c>
      <c r="D574" s="23" t="s">
        <v>11</v>
      </c>
      <c r="E574" s="10">
        <v>45000</v>
      </c>
      <c r="F574" s="10">
        <f t="shared" si="172"/>
        <v>0</v>
      </c>
      <c r="G574" s="10">
        <v>45000</v>
      </c>
      <c r="H574" s="40">
        <v>31082.02</v>
      </c>
      <c r="I574" s="40">
        <v>0</v>
      </c>
      <c r="J574" s="40">
        <f t="shared" si="173"/>
        <v>31082.02</v>
      </c>
      <c r="K574" s="41">
        <f t="shared" si="174"/>
        <v>0.6907115555555555</v>
      </c>
    </row>
    <row r="575" spans="1:11" ht="16.5" customHeight="1">
      <c r="A575" s="29"/>
      <c r="B575" s="29"/>
      <c r="C575" s="31" t="s">
        <v>14</v>
      </c>
      <c r="D575" s="23" t="s">
        <v>15</v>
      </c>
      <c r="E575" s="10">
        <v>60000</v>
      </c>
      <c r="F575" s="10">
        <f t="shared" si="172"/>
        <v>-10000</v>
      </c>
      <c r="G575" s="10">
        <v>50000</v>
      </c>
      <c r="H575" s="40">
        <v>22666.06</v>
      </c>
      <c r="I575" s="40">
        <v>0</v>
      </c>
      <c r="J575" s="40">
        <f t="shared" si="173"/>
        <v>22666.06</v>
      </c>
      <c r="K575" s="41">
        <f t="shared" si="174"/>
        <v>0.45332120000000004</v>
      </c>
    </row>
    <row r="576" spans="1:11" s="72" customFormat="1" ht="16.5" customHeight="1">
      <c r="A576" s="29"/>
      <c r="B576" s="29"/>
      <c r="C576" s="31" t="s">
        <v>50</v>
      </c>
      <c r="D576" s="23" t="s">
        <v>51</v>
      </c>
      <c r="E576" s="10">
        <v>0</v>
      </c>
      <c r="F576" s="10">
        <f t="shared" si="172"/>
        <v>600</v>
      </c>
      <c r="G576" s="10">
        <v>600</v>
      </c>
      <c r="H576" s="40">
        <v>230</v>
      </c>
      <c r="I576" s="40">
        <v>0</v>
      </c>
      <c r="J576" s="40">
        <f t="shared" si="173"/>
        <v>230</v>
      </c>
      <c r="K576" s="41">
        <f t="shared" si="174"/>
        <v>0.38333333333333336</v>
      </c>
    </row>
    <row r="577" spans="1:11" ht="16.5" customHeight="1">
      <c r="A577" s="29"/>
      <c r="B577" s="29"/>
      <c r="C577" s="31" t="s">
        <v>16</v>
      </c>
      <c r="D577" s="23" t="s">
        <v>17</v>
      </c>
      <c r="E577" s="10">
        <v>12000</v>
      </c>
      <c r="F577" s="10">
        <f t="shared" si="172"/>
        <v>70000</v>
      </c>
      <c r="G577" s="10">
        <v>82000</v>
      </c>
      <c r="H577" s="40">
        <v>59924.64</v>
      </c>
      <c r="I577" s="40">
        <v>0</v>
      </c>
      <c r="J577" s="40">
        <f t="shared" si="173"/>
        <v>59924.64</v>
      </c>
      <c r="K577" s="41">
        <f t="shared" si="174"/>
        <v>0.7307882926829268</v>
      </c>
    </row>
    <row r="578" spans="1:11" ht="12.75">
      <c r="A578" s="29"/>
      <c r="B578" s="29"/>
      <c r="C578" s="31" t="s">
        <v>135</v>
      </c>
      <c r="D578" s="23" t="s">
        <v>136</v>
      </c>
      <c r="E578" s="10">
        <v>6000</v>
      </c>
      <c r="F578" s="10">
        <f>G578-E578</f>
        <v>0</v>
      </c>
      <c r="G578" s="10">
        <v>6000</v>
      </c>
      <c r="H578" s="40">
        <v>0</v>
      </c>
      <c r="I578" s="40">
        <v>0</v>
      </c>
      <c r="J578" s="40">
        <f>H578+I578</f>
        <v>0</v>
      </c>
      <c r="K578" s="41">
        <f t="shared" si="174"/>
        <v>0</v>
      </c>
    </row>
    <row r="579" spans="1:11" s="71" customFormat="1" ht="12.75">
      <c r="A579" s="86"/>
      <c r="B579" s="86"/>
      <c r="C579" s="22" t="s">
        <v>111</v>
      </c>
      <c r="D579" s="23" t="s">
        <v>112</v>
      </c>
      <c r="E579" s="11">
        <v>50000</v>
      </c>
      <c r="F579" s="10">
        <f>G579-E579</f>
        <v>0</v>
      </c>
      <c r="G579" s="11">
        <v>50000</v>
      </c>
      <c r="H579" s="40">
        <v>0</v>
      </c>
      <c r="I579" s="40">
        <v>0</v>
      </c>
      <c r="J579" s="40">
        <f>H579+I579</f>
        <v>0</v>
      </c>
      <c r="K579" s="41">
        <f t="shared" si="174"/>
        <v>0</v>
      </c>
    </row>
    <row r="580" spans="1:11" ht="16.5" customHeight="1">
      <c r="A580" s="29"/>
      <c r="B580" s="30" t="s">
        <v>189</v>
      </c>
      <c r="C580" s="30"/>
      <c r="D580" s="20" t="s">
        <v>190</v>
      </c>
      <c r="E580" s="9">
        <f aca="true" t="shared" si="175" ref="E580:J580">E581</f>
        <v>180000</v>
      </c>
      <c r="F580" s="9">
        <f t="shared" si="175"/>
        <v>-35587</v>
      </c>
      <c r="G580" s="9">
        <f t="shared" si="175"/>
        <v>144413</v>
      </c>
      <c r="H580" s="51">
        <f t="shared" si="175"/>
        <v>144413</v>
      </c>
      <c r="I580" s="51">
        <f t="shared" si="175"/>
        <v>0</v>
      </c>
      <c r="J580" s="51">
        <f t="shared" si="175"/>
        <v>144413</v>
      </c>
      <c r="K580" s="44">
        <f t="shared" si="174"/>
        <v>1</v>
      </c>
    </row>
    <row r="581" spans="1:11" ht="24">
      <c r="A581" s="29"/>
      <c r="B581" s="29"/>
      <c r="C581" s="31" t="s">
        <v>187</v>
      </c>
      <c r="D581" s="23" t="s">
        <v>188</v>
      </c>
      <c r="E581" s="10">
        <v>180000</v>
      </c>
      <c r="F581" s="10">
        <f>G581-E581</f>
        <v>-35587</v>
      </c>
      <c r="G581" s="10">
        <v>144413</v>
      </c>
      <c r="H581" s="40">
        <v>144413</v>
      </c>
      <c r="I581" s="40">
        <v>0</v>
      </c>
      <c r="J581" s="40">
        <f>H581+I581</f>
        <v>144413</v>
      </c>
      <c r="K581" s="41">
        <f t="shared" si="174"/>
        <v>1</v>
      </c>
    </row>
    <row r="582" spans="1:11" ht="16.5" customHeight="1">
      <c r="A582" s="29"/>
      <c r="B582" s="30" t="s">
        <v>191</v>
      </c>
      <c r="C582" s="30"/>
      <c r="D582" s="20" t="s">
        <v>192</v>
      </c>
      <c r="E582" s="9">
        <f aca="true" t="shared" si="176" ref="E582:J582">SUM(E583:E589)</f>
        <v>65500</v>
      </c>
      <c r="F582" s="9">
        <f t="shared" si="176"/>
        <v>0</v>
      </c>
      <c r="G582" s="9">
        <f t="shared" si="176"/>
        <v>65500</v>
      </c>
      <c r="H582" s="51">
        <f t="shared" si="176"/>
        <v>5304.900000000001</v>
      </c>
      <c r="I582" s="51">
        <f t="shared" si="176"/>
        <v>0</v>
      </c>
      <c r="J582" s="51">
        <f t="shared" si="176"/>
        <v>5304.900000000001</v>
      </c>
      <c r="K582" s="44">
        <f t="shared" si="174"/>
        <v>0.0809908396946565</v>
      </c>
    </row>
    <row r="583" spans="1:11" ht="51.75" customHeight="1">
      <c r="A583" s="29"/>
      <c r="B583" s="29"/>
      <c r="C583" s="31" t="s">
        <v>193</v>
      </c>
      <c r="D583" s="23" t="s">
        <v>194</v>
      </c>
      <c r="E583" s="10">
        <v>20000</v>
      </c>
      <c r="F583" s="10">
        <f aca="true" t="shared" si="177" ref="F583:F589">G583-E583</f>
        <v>0</v>
      </c>
      <c r="G583" s="10">
        <v>20000</v>
      </c>
      <c r="H583" s="40">
        <v>0</v>
      </c>
      <c r="I583" s="40">
        <v>0</v>
      </c>
      <c r="J583" s="40">
        <f aca="true" t="shared" si="178" ref="J583:J589">H583+I583</f>
        <v>0</v>
      </c>
      <c r="K583" s="41">
        <f t="shared" si="174"/>
        <v>0</v>
      </c>
    </row>
    <row r="584" spans="1:11" ht="16.5" customHeight="1">
      <c r="A584" s="29"/>
      <c r="B584" s="29"/>
      <c r="C584" s="31" t="s">
        <v>8</v>
      </c>
      <c r="D584" s="23" t="s">
        <v>9</v>
      </c>
      <c r="E584" s="10">
        <v>1000</v>
      </c>
      <c r="F584" s="10">
        <f t="shared" si="177"/>
        <v>0</v>
      </c>
      <c r="G584" s="10">
        <v>1000</v>
      </c>
      <c r="H584" s="40">
        <v>0</v>
      </c>
      <c r="I584" s="40">
        <v>0</v>
      </c>
      <c r="J584" s="40">
        <f t="shared" si="178"/>
        <v>0</v>
      </c>
      <c r="K584" s="41">
        <f t="shared" si="174"/>
        <v>0</v>
      </c>
    </row>
    <row r="585" spans="1:11" ht="16.5" customHeight="1">
      <c r="A585" s="29"/>
      <c r="B585" s="29"/>
      <c r="C585" s="31" t="s">
        <v>10</v>
      </c>
      <c r="D585" s="23" t="s">
        <v>11</v>
      </c>
      <c r="E585" s="11">
        <v>3500</v>
      </c>
      <c r="F585" s="10">
        <f t="shared" si="177"/>
        <v>2000</v>
      </c>
      <c r="G585" s="11">
        <v>5500</v>
      </c>
      <c r="H585" s="40">
        <v>3346.76</v>
      </c>
      <c r="I585" s="40">
        <v>0</v>
      </c>
      <c r="J585" s="40">
        <f t="shared" si="178"/>
        <v>3346.76</v>
      </c>
      <c r="K585" s="41">
        <f t="shared" si="174"/>
        <v>0.6085018181818183</v>
      </c>
    </row>
    <row r="586" spans="1:11" ht="16.5" customHeight="1">
      <c r="A586" s="29"/>
      <c r="B586" s="29"/>
      <c r="C586" s="31" t="s">
        <v>16</v>
      </c>
      <c r="D586" s="23" t="s">
        <v>17</v>
      </c>
      <c r="E586" s="10">
        <v>10000</v>
      </c>
      <c r="F586" s="10">
        <f t="shared" si="177"/>
        <v>-2000</v>
      </c>
      <c r="G586" s="10">
        <v>8000</v>
      </c>
      <c r="H586" s="40">
        <v>1958.14</v>
      </c>
      <c r="I586" s="40">
        <v>0</v>
      </c>
      <c r="J586" s="40">
        <f t="shared" si="178"/>
        <v>1958.14</v>
      </c>
      <c r="K586" s="41">
        <f t="shared" si="174"/>
        <v>0.2447675</v>
      </c>
    </row>
    <row r="587" spans="1:11" ht="24">
      <c r="A587" s="29"/>
      <c r="B587" s="29"/>
      <c r="C587" s="31" t="s">
        <v>195</v>
      </c>
      <c r="D587" s="23" t="s">
        <v>196</v>
      </c>
      <c r="E587" s="10">
        <v>10000</v>
      </c>
      <c r="F587" s="10">
        <f t="shared" si="177"/>
        <v>0</v>
      </c>
      <c r="G587" s="10">
        <v>10000</v>
      </c>
      <c r="H587" s="40">
        <v>0</v>
      </c>
      <c r="I587" s="40">
        <v>0</v>
      </c>
      <c r="J587" s="40">
        <f t="shared" si="178"/>
        <v>0</v>
      </c>
      <c r="K587" s="41">
        <f t="shared" si="174"/>
        <v>0</v>
      </c>
    </row>
    <row r="588" spans="1:11" ht="16.5" customHeight="1">
      <c r="A588" s="29"/>
      <c r="B588" s="29"/>
      <c r="C588" s="31" t="s">
        <v>34</v>
      </c>
      <c r="D588" s="23" t="s">
        <v>35</v>
      </c>
      <c r="E588" s="11">
        <v>1000</v>
      </c>
      <c r="F588" s="10">
        <f t="shared" si="177"/>
        <v>0</v>
      </c>
      <c r="G588" s="11">
        <v>1000</v>
      </c>
      <c r="H588" s="40">
        <v>0</v>
      </c>
      <c r="I588" s="40">
        <v>0</v>
      </c>
      <c r="J588" s="40">
        <f t="shared" si="178"/>
        <v>0</v>
      </c>
      <c r="K588" s="41">
        <f t="shared" si="174"/>
        <v>0</v>
      </c>
    </row>
    <row r="589" spans="1:11" ht="36">
      <c r="A589" s="29"/>
      <c r="B589" s="32"/>
      <c r="C589" s="31" t="s">
        <v>234</v>
      </c>
      <c r="D589" s="23" t="s">
        <v>235</v>
      </c>
      <c r="E589" s="11">
        <v>20000</v>
      </c>
      <c r="F589" s="10">
        <f t="shared" si="177"/>
        <v>0</v>
      </c>
      <c r="G589" s="11">
        <v>20000</v>
      </c>
      <c r="H589" s="40">
        <v>0</v>
      </c>
      <c r="I589" s="40">
        <v>0</v>
      </c>
      <c r="J589" s="40">
        <f t="shared" si="178"/>
        <v>0</v>
      </c>
      <c r="K589" s="41">
        <f t="shared" si="174"/>
        <v>0</v>
      </c>
    </row>
    <row r="590" spans="1:11" ht="16.5" customHeight="1">
      <c r="A590" s="28" t="s">
        <v>197</v>
      </c>
      <c r="B590" s="28"/>
      <c r="C590" s="28"/>
      <c r="D590" s="15" t="s">
        <v>233</v>
      </c>
      <c r="E590" s="16">
        <f aca="true" t="shared" si="179" ref="E590:J590">E591+E605</f>
        <v>368289</v>
      </c>
      <c r="F590" s="16">
        <f t="shared" si="179"/>
        <v>0</v>
      </c>
      <c r="G590" s="16">
        <f t="shared" si="179"/>
        <v>368289</v>
      </c>
      <c r="H590" s="16">
        <f t="shared" si="179"/>
        <v>256805.18</v>
      </c>
      <c r="I590" s="16">
        <f t="shared" si="179"/>
        <v>0</v>
      </c>
      <c r="J590" s="16">
        <f t="shared" si="179"/>
        <v>256805.18</v>
      </c>
      <c r="K590" s="63">
        <f t="shared" si="174"/>
        <v>0.6972925610050802</v>
      </c>
    </row>
    <row r="591" spans="1:11" ht="16.5" customHeight="1">
      <c r="A591" s="29"/>
      <c r="B591" s="30" t="s">
        <v>293</v>
      </c>
      <c r="C591" s="30"/>
      <c r="D591" s="20" t="s">
        <v>294</v>
      </c>
      <c r="E591" s="9">
        <f aca="true" t="shared" si="180" ref="E591:J591">SUM(E592:E604)</f>
        <v>99392</v>
      </c>
      <c r="F591" s="9">
        <f t="shared" si="180"/>
        <v>0</v>
      </c>
      <c r="G591" s="9">
        <f t="shared" si="180"/>
        <v>99392</v>
      </c>
      <c r="H591" s="9">
        <f t="shared" si="180"/>
        <v>62417.05999999999</v>
      </c>
      <c r="I591" s="9">
        <f t="shared" si="180"/>
        <v>0</v>
      </c>
      <c r="J591" s="9">
        <f t="shared" si="180"/>
        <v>62417.05999999999</v>
      </c>
      <c r="K591" s="44">
        <f aca="true" t="shared" si="181" ref="K591:K604">J591/G591</f>
        <v>0.6279887717321313</v>
      </c>
    </row>
    <row r="592" spans="1:11" s="72" customFormat="1" ht="16.5" customHeight="1">
      <c r="A592" s="29"/>
      <c r="B592" s="29"/>
      <c r="C592" s="31" t="s">
        <v>26</v>
      </c>
      <c r="D592" s="23" t="s">
        <v>27</v>
      </c>
      <c r="E592" s="10">
        <v>29000</v>
      </c>
      <c r="F592" s="10">
        <f>G592-E592</f>
        <v>-24482</v>
      </c>
      <c r="G592" s="10">
        <v>4518</v>
      </c>
      <c r="H592" s="40">
        <v>4517.23</v>
      </c>
      <c r="I592" s="40">
        <v>0</v>
      </c>
      <c r="J592" s="40">
        <f>H592+I592</f>
        <v>4517.23</v>
      </c>
      <c r="K592" s="41">
        <f>J592/G592</f>
        <v>0.9998295706064629</v>
      </c>
    </row>
    <row r="593" spans="1:11" s="33" customFormat="1" ht="16.5" customHeight="1">
      <c r="A593" s="29"/>
      <c r="B593" s="29"/>
      <c r="C593" s="31" t="s">
        <v>48</v>
      </c>
      <c r="D593" s="23" t="s">
        <v>49</v>
      </c>
      <c r="E593" s="10">
        <v>2100</v>
      </c>
      <c r="F593" s="10">
        <f aca="true" t="shared" si="182" ref="F593:F604">G593-E593</f>
        <v>-447</v>
      </c>
      <c r="G593" s="10">
        <v>1653</v>
      </c>
      <c r="H593" s="40">
        <v>1652.4</v>
      </c>
      <c r="I593" s="40">
        <v>0</v>
      </c>
      <c r="J593" s="40">
        <f aca="true" t="shared" si="183" ref="J593:J604">H593+I593</f>
        <v>1652.4</v>
      </c>
      <c r="K593" s="41">
        <f t="shared" si="181"/>
        <v>0.9996370235934665</v>
      </c>
    </row>
    <row r="594" spans="1:11" ht="16.5" customHeight="1">
      <c r="A594" s="29"/>
      <c r="B594" s="29"/>
      <c r="C594" s="31" t="s">
        <v>28</v>
      </c>
      <c r="D594" s="23" t="s">
        <v>29</v>
      </c>
      <c r="E594" s="10">
        <v>6797</v>
      </c>
      <c r="F594" s="10">
        <f>G594-E594</f>
        <v>-5724</v>
      </c>
      <c r="G594" s="10">
        <v>1073</v>
      </c>
      <c r="H594" s="40">
        <v>1072.28</v>
      </c>
      <c r="I594" s="40">
        <v>0</v>
      </c>
      <c r="J594" s="40">
        <f>H594+I594</f>
        <v>1072.28</v>
      </c>
      <c r="K594" s="41">
        <f>J594/G594</f>
        <v>0.9993289841565703</v>
      </c>
    </row>
    <row r="595" spans="1:11" ht="16.5" customHeight="1">
      <c r="A595" s="29"/>
      <c r="B595" s="29"/>
      <c r="C595" s="31" t="s">
        <v>30</v>
      </c>
      <c r="D595" s="23" t="s">
        <v>31</v>
      </c>
      <c r="E595" s="10">
        <v>959</v>
      </c>
      <c r="F595" s="10">
        <f t="shared" si="182"/>
        <v>-807</v>
      </c>
      <c r="G595" s="10">
        <v>152</v>
      </c>
      <c r="H595" s="40">
        <v>151.16</v>
      </c>
      <c r="I595" s="40">
        <v>0</v>
      </c>
      <c r="J595" s="40">
        <f t="shared" si="183"/>
        <v>151.16</v>
      </c>
      <c r="K595" s="41">
        <f t="shared" si="181"/>
        <v>0.9944736842105263</v>
      </c>
    </row>
    <row r="596" spans="1:11" ht="16.5" customHeight="1">
      <c r="A596" s="29"/>
      <c r="B596" s="29"/>
      <c r="C596" s="31" t="s">
        <v>32</v>
      </c>
      <c r="D596" s="23" t="s">
        <v>33</v>
      </c>
      <c r="E596" s="11">
        <v>8000</v>
      </c>
      <c r="F596" s="10">
        <f t="shared" si="182"/>
        <v>-8000</v>
      </c>
      <c r="G596" s="11">
        <v>0</v>
      </c>
      <c r="H596" s="40">
        <v>0</v>
      </c>
      <c r="I596" s="40">
        <v>0</v>
      </c>
      <c r="J596" s="40">
        <f t="shared" si="183"/>
        <v>0</v>
      </c>
      <c r="K596" s="41"/>
    </row>
    <row r="597" spans="1:11" ht="16.5" customHeight="1">
      <c r="A597" s="29"/>
      <c r="B597" s="29"/>
      <c r="C597" s="31" t="s">
        <v>264</v>
      </c>
      <c r="D597" s="23" t="s">
        <v>269</v>
      </c>
      <c r="E597" s="11">
        <v>1500</v>
      </c>
      <c r="F597" s="10">
        <f t="shared" si="182"/>
        <v>0</v>
      </c>
      <c r="G597" s="11">
        <v>1500</v>
      </c>
      <c r="H597" s="40">
        <v>0</v>
      </c>
      <c r="I597" s="40">
        <v>0</v>
      </c>
      <c r="J597" s="40">
        <f t="shared" si="183"/>
        <v>0</v>
      </c>
      <c r="K597" s="41">
        <f t="shared" si="181"/>
        <v>0</v>
      </c>
    </row>
    <row r="598" spans="1:11" ht="16.5" customHeight="1">
      <c r="A598" s="29"/>
      <c r="B598" s="29"/>
      <c r="C598" s="31" t="s">
        <v>8</v>
      </c>
      <c r="D598" s="23" t="s">
        <v>9</v>
      </c>
      <c r="E598" s="10">
        <v>15000</v>
      </c>
      <c r="F598" s="10">
        <f t="shared" si="182"/>
        <v>0</v>
      </c>
      <c r="G598" s="10">
        <v>15000</v>
      </c>
      <c r="H598" s="40">
        <v>3353.14</v>
      </c>
      <c r="I598" s="40">
        <v>0</v>
      </c>
      <c r="J598" s="40">
        <f t="shared" si="183"/>
        <v>3353.14</v>
      </c>
      <c r="K598" s="41">
        <f t="shared" si="181"/>
        <v>0.22354266666666667</v>
      </c>
    </row>
    <row r="599" spans="1:11" ht="16.5" customHeight="1">
      <c r="A599" s="29"/>
      <c r="B599" s="29"/>
      <c r="C599" s="31" t="s">
        <v>10</v>
      </c>
      <c r="D599" s="23" t="s">
        <v>11</v>
      </c>
      <c r="E599" s="10">
        <v>15000</v>
      </c>
      <c r="F599" s="10">
        <f t="shared" si="182"/>
        <v>0</v>
      </c>
      <c r="G599" s="10">
        <v>15000</v>
      </c>
      <c r="H599" s="40">
        <v>5314.94</v>
      </c>
      <c r="I599" s="40">
        <v>0</v>
      </c>
      <c r="J599" s="40">
        <f t="shared" si="183"/>
        <v>5314.94</v>
      </c>
      <c r="K599" s="41">
        <f t="shared" si="181"/>
        <v>0.35432933333333333</v>
      </c>
    </row>
    <row r="600" spans="1:11" ht="16.5" customHeight="1">
      <c r="A600" s="29"/>
      <c r="B600" s="29"/>
      <c r="C600" s="31" t="s">
        <v>14</v>
      </c>
      <c r="D600" s="23" t="s">
        <v>15</v>
      </c>
      <c r="E600" s="10">
        <v>2000</v>
      </c>
      <c r="F600" s="10">
        <f t="shared" si="182"/>
        <v>0</v>
      </c>
      <c r="G600" s="10">
        <v>2000</v>
      </c>
      <c r="H600" s="40">
        <v>1200</v>
      </c>
      <c r="I600" s="40">
        <v>0</v>
      </c>
      <c r="J600" s="40">
        <f t="shared" si="183"/>
        <v>1200</v>
      </c>
      <c r="K600" s="41">
        <f t="shared" si="181"/>
        <v>0.6</v>
      </c>
    </row>
    <row r="601" spans="1:11" ht="16.5" customHeight="1">
      <c r="A601" s="29"/>
      <c r="B601" s="29"/>
      <c r="C601" s="31" t="s">
        <v>50</v>
      </c>
      <c r="D601" s="23" t="s">
        <v>51</v>
      </c>
      <c r="E601" s="10">
        <v>400</v>
      </c>
      <c r="F601" s="10">
        <f t="shared" si="182"/>
        <v>0</v>
      </c>
      <c r="G601" s="10">
        <v>400</v>
      </c>
      <c r="H601" s="40">
        <v>0</v>
      </c>
      <c r="I601" s="40">
        <v>0</v>
      </c>
      <c r="J601" s="40">
        <f t="shared" si="183"/>
        <v>0</v>
      </c>
      <c r="K601" s="41">
        <f t="shared" si="181"/>
        <v>0</v>
      </c>
    </row>
    <row r="602" spans="1:11" ht="16.5" customHeight="1">
      <c r="A602" s="29"/>
      <c r="B602" s="29"/>
      <c r="C602" s="31" t="s">
        <v>16</v>
      </c>
      <c r="D602" s="23" t="s">
        <v>17</v>
      </c>
      <c r="E602" s="10">
        <v>17000</v>
      </c>
      <c r="F602" s="10">
        <f>G602-E602</f>
        <v>39971</v>
      </c>
      <c r="G602" s="10">
        <v>56971</v>
      </c>
      <c r="H602" s="40">
        <v>44470.89</v>
      </c>
      <c r="I602" s="40">
        <v>0</v>
      </c>
      <c r="J602" s="40">
        <f>H602+I602</f>
        <v>44470.89</v>
      </c>
      <c r="K602" s="41">
        <f>J602/G602</f>
        <v>0.7805881939934353</v>
      </c>
    </row>
    <row r="603" spans="1:11" s="35" customFormat="1" ht="16.5" customHeight="1">
      <c r="A603" s="29"/>
      <c r="B603" s="29"/>
      <c r="C603" s="31" t="s">
        <v>34</v>
      </c>
      <c r="D603" s="23" t="s">
        <v>35</v>
      </c>
      <c r="E603" s="10">
        <v>1000</v>
      </c>
      <c r="F603" s="10">
        <f>G603-E603</f>
        <v>0</v>
      </c>
      <c r="G603" s="10">
        <v>1000</v>
      </c>
      <c r="H603" s="40">
        <v>560.02</v>
      </c>
      <c r="I603" s="40">
        <v>0</v>
      </c>
      <c r="J603" s="40">
        <f>H603+I603</f>
        <v>560.02</v>
      </c>
      <c r="K603" s="41">
        <f>J603/G603</f>
        <v>0.56002</v>
      </c>
    </row>
    <row r="604" spans="1:11" ht="16.5" customHeight="1">
      <c r="A604" s="29"/>
      <c r="B604" s="29"/>
      <c r="C604" s="31" t="s">
        <v>52</v>
      </c>
      <c r="D604" s="23" t="s">
        <v>53</v>
      </c>
      <c r="E604" s="10">
        <v>636</v>
      </c>
      <c r="F604" s="10">
        <f t="shared" si="182"/>
        <v>-511</v>
      </c>
      <c r="G604" s="10">
        <v>125</v>
      </c>
      <c r="H604" s="40">
        <v>125</v>
      </c>
      <c r="I604" s="40">
        <v>0</v>
      </c>
      <c r="J604" s="40">
        <f t="shared" si="183"/>
        <v>125</v>
      </c>
      <c r="K604" s="41">
        <f t="shared" si="181"/>
        <v>1</v>
      </c>
    </row>
    <row r="605" spans="1:11" ht="16.5" customHeight="1">
      <c r="A605" s="89"/>
      <c r="B605" s="93" t="s">
        <v>198</v>
      </c>
      <c r="C605" s="30"/>
      <c r="D605" s="20" t="s">
        <v>325</v>
      </c>
      <c r="E605" s="9">
        <f aca="true" t="shared" si="184" ref="E605:J605">SUM(E606:E614)</f>
        <v>268897</v>
      </c>
      <c r="F605" s="9">
        <f t="shared" si="184"/>
        <v>0</v>
      </c>
      <c r="G605" s="9">
        <f t="shared" si="184"/>
        <v>268897</v>
      </c>
      <c r="H605" s="51">
        <f t="shared" si="184"/>
        <v>194388.12</v>
      </c>
      <c r="I605" s="51">
        <f t="shared" si="184"/>
        <v>0</v>
      </c>
      <c r="J605" s="51">
        <f t="shared" si="184"/>
        <v>194388.12</v>
      </c>
      <c r="K605" s="44">
        <f t="shared" si="174"/>
        <v>0.7229092180277207</v>
      </c>
    </row>
    <row r="606" spans="1:11" ht="48">
      <c r="A606" s="122"/>
      <c r="B606" s="122"/>
      <c r="C606" s="31" t="s">
        <v>223</v>
      </c>
      <c r="D606" s="23" t="s">
        <v>287</v>
      </c>
      <c r="E606" s="10">
        <v>135000</v>
      </c>
      <c r="F606" s="10">
        <f aca="true" t="shared" si="185" ref="F606:F613">G606-E606</f>
        <v>0</v>
      </c>
      <c r="G606" s="10">
        <v>135000</v>
      </c>
      <c r="H606" s="40">
        <v>108000</v>
      </c>
      <c r="I606" s="40">
        <v>0</v>
      </c>
      <c r="J606" s="40">
        <f aca="true" t="shared" si="186" ref="J606:J613">H606+I606</f>
        <v>108000</v>
      </c>
      <c r="K606" s="41">
        <f t="shared" si="174"/>
        <v>0.8</v>
      </c>
    </row>
    <row r="607" spans="1:11" ht="12.75">
      <c r="A607" s="29"/>
      <c r="B607" s="29"/>
      <c r="C607" s="31" t="s">
        <v>183</v>
      </c>
      <c r="D607" s="23" t="s">
        <v>184</v>
      </c>
      <c r="E607" s="10">
        <v>12000</v>
      </c>
      <c r="F607" s="10">
        <f t="shared" si="185"/>
        <v>0</v>
      </c>
      <c r="G607" s="10">
        <v>12000</v>
      </c>
      <c r="H607" s="40">
        <v>9900</v>
      </c>
      <c r="I607" s="40">
        <v>0</v>
      </c>
      <c r="J607" s="40">
        <f t="shared" si="186"/>
        <v>9900</v>
      </c>
      <c r="K607" s="41">
        <f t="shared" si="174"/>
        <v>0.825</v>
      </c>
    </row>
    <row r="608" spans="1:11" s="107" customFormat="1" ht="12.75">
      <c r="A608" s="73"/>
      <c r="B608" s="73"/>
      <c r="C608" s="74" t="s">
        <v>363</v>
      </c>
      <c r="D608" s="23" t="s">
        <v>376</v>
      </c>
      <c r="E608" s="10">
        <v>50000</v>
      </c>
      <c r="F608" s="10">
        <f t="shared" si="185"/>
        <v>0</v>
      </c>
      <c r="G608" s="10">
        <v>50000</v>
      </c>
      <c r="H608" s="40">
        <v>49800</v>
      </c>
      <c r="I608" s="40">
        <v>0</v>
      </c>
      <c r="J608" s="40">
        <f t="shared" si="186"/>
        <v>49800</v>
      </c>
      <c r="K608" s="41">
        <f t="shared" si="174"/>
        <v>0.996</v>
      </c>
    </row>
    <row r="609" spans="1:11" ht="16.5" customHeight="1">
      <c r="A609" s="29"/>
      <c r="B609" s="29"/>
      <c r="C609" s="31" t="s">
        <v>28</v>
      </c>
      <c r="D609" s="23" t="s">
        <v>29</v>
      </c>
      <c r="E609" s="10">
        <v>348</v>
      </c>
      <c r="F609" s="10">
        <f t="shared" si="185"/>
        <v>0</v>
      </c>
      <c r="G609" s="10">
        <v>348</v>
      </c>
      <c r="H609" s="40">
        <v>0</v>
      </c>
      <c r="I609" s="40">
        <v>0</v>
      </c>
      <c r="J609" s="40">
        <f t="shared" si="186"/>
        <v>0</v>
      </c>
      <c r="K609" s="41">
        <f t="shared" si="174"/>
        <v>0</v>
      </c>
    </row>
    <row r="610" spans="1:11" ht="16.5" customHeight="1">
      <c r="A610" s="29"/>
      <c r="B610" s="29"/>
      <c r="C610" s="31" t="s">
        <v>30</v>
      </c>
      <c r="D610" s="23" t="s">
        <v>31</v>
      </c>
      <c r="E610" s="10">
        <v>49</v>
      </c>
      <c r="F610" s="10">
        <f t="shared" si="185"/>
        <v>0</v>
      </c>
      <c r="G610" s="10">
        <v>49</v>
      </c>
      <c r="H610" s="40">
        <v>0</v>
      </c>
      <c r="I610" s="40">
        <v>0</v>
      </c>
      <c r="J610" s="40">
        <f t="shared" si="186"/>
        <v>0</v>
      </c>
      <c r="K610" s="41">
        <f t="shared" si="174"/>
        <v>0</v>
      </c>
    </row>
    <row r="611" spans="1:11" ht="16.5" customHeight="1">
      <c r="A611" s="29"/>
      <c r="B611" s="29"/>
      <c r="C611" s="31" t="s">
        <v>32</v>
      </c>
      <c r="D611" s="23" t="s">
        <v>33</v>
      </c>
      <c r="E611" s="11">
        <v>2000</v>
      </c>
      <c r="F611" s="10">
        <f>G611-E611</f>
        <v>0</v>
      </c>
      <c r="G611" s="11">
        <v>2000</v>
      </c>
      <c r="H611" s="40">
        <v>1500</v>
      </c>
      <c r="I611" s="40">
        <v>0</v>
      </c>
      <c r="J611" s="40">
        <f>H611+I611</f>
        <v>1500</v>
      </c>
      <c r="K611" s="41">
        <f>J611/G611</f>
        <v>0.75</v>
      </c>
    </row>
    <row r="612" spans="1:11" ht="16.5" customHeight="1">
      <c r="A612" s="29"/>
      <c r="B612" s="29"/>
      <c r="C612" s="31" t="s">
        <v>264</v>
      </c>
      <c r="D612" s="23" t="s">
        <v>269</v>
      </c>
      <c r="E612" s="11">
        <v>30000</v>
      </c>
      <c r="F612" s="10">
        <f t="shared" si="185"/>
        <v>0</v>
      </c>
      <c r="G612" s="11">
        <v>30000</v>
      </c>
      <c r="H612" s="40">
        <v>8512.59</v>
      </c>
      <c r="I612" s="40">
        <v>0</v>
      </c>
      <c r="J612" s="40">
        <f t="shared" si="186"/>
        <v>8512.59</v>
      </c>
      <c r="K612" s="41">
        <f t="shared" si="174"/>
        <v>0.283753</v>
      </c>
    </row>
    <row r="613" spans="1:11" ht="16.5" customHeight="1">
      <c r="A613" s="29"/>
      <c r="B613" s="29"/>
      <c r="C613" s="31" t="s">
        <v>8</v>
      </c>
      <c r="D613" s="23" t="s">
        <v>9</v>
      </c>
      <c r="E613" s="10">
        <v>9500</v>
      </c>
      <c r="F613" s="10">
        <f t="shared" si="185"/>
        <v>0</v>
      </c>
      <c r="G613" s="10">
        <v>9500</v>
      </c>
      <c r="H613" s="40">
        <v>810</v>
      </c>
      <c r="I613" s="40">
        <v>0</v>
      </c>
      <c r="J613" s="40">
        <f t="shared" si="186"/>
        <v>810</v>
      </c>
      <c r="K613" s="41">
        <f t="shared" si="174"/>
        <v>0.08526315789473685</v>
      </c>
    </row>
    <row r="614" spans="1:11" ht="16.5" customHeight="1">
      <c r="A614" s="29"/>
      <c r="B614" s="29"/>
      <c r="C614" s="31" t="s">
        <v>16</v>
      </c>
      <c r="D614" s="23" t="s">
        <v>17</v>
      </c>
      <c r="E614" s="10">
        <v>30000</v>
      </c>
      <c r="F614" s="10">
        <f>G614-E614</f>
        <v>0</v>
      </c>
      <c r="G614" s="10">
        <v>30000</v>
      </c>
      <c r="H614" s="40">
        <v>15865.53</v>
      </c>
      <c r="I614" s="40">
        <v>0</v>
      </c>
      <c r="J614" s="40">
        <f>H614+I614</f>
        <v>15865.53</v>
      </c>
      <c r="K614" s="41">
        <f>J614/G614</f>
        <v>0.5288510000000001</v>
      </c>
    </row>
    <row r="615" spans="1:11" ht="5.25" customHeight="1">
      <c r="A615" s="145"/>
      <c r="B615" s="145"/>
      <c r="C615" s="145"/>
      <c r="D615" s="146"/>
      <c r="E615" s="146"/>
      <c r="F615" s="146"/>
      <c r="G615" s="146"/>
      <c r="H615" s="55"/>
      <c r="I615" s="55"/>
      <c r="J615" s="55"/>
      <c r="K615" s="55"/>
    </row>
    <row r="616" spans="1:11" ht="31.5" customHeight="1">
      <c r="A616" s="158" t="s">
        <v>242</v>
      </c>
      <c r="B616" s="159"/>
      <c r="C616" s="159"/>
      <c r="D616" s="160"/>
      <c r="E616" s="42">
        <f aca="true" t="shared" si="187" ref="E616:J616">E6+E34+E39+E69+E82+E97+E106+E167+E179+E201+E207+E213+E311+E336+E383+E387+E427+E497+E561+E590</f>
        <v>51911363.81</v>
      </c>
      <c r="F616" s="42">
        <f t="shared" si="187"/>
        <v>16154421.61</v>
      </c>
      <c r="G616" s="42">
        <f t="shared" si="187"/>
        <v>68065785.42</v>
      </c>
      <c r="H616" s="42">
        <f t="shared" si="187"/>
        <v>50145494.599999994</v>
      </c>
      <c r="I616" s="42">
        <f t="shared" si="187"/>
        <v>37018.43</v>
      </c>
      <c r="J616" s="42">
        <f t="shared" si="187"/>
        <v>50182513.029999994</v>
      </c>
      <c r="K616" s="69">
        <f>J616/G616</f>
        <v>0.7372648786809517</v>
      </c>
    </row>
    <row r="617" s="2" customFormat="1" ht="12.75">
      <c r="A617" s="2" t="s">
        <v>243</v>
      </c>
    </row>
    <row r="618" spans="1:11" s="68" customFormat="1" ht="16.5" customHeight="1">
      <c r="A618" s="61"/>
      <c r="B618" s="147" t="s">
        <v>244</v>
      </c>
      <c r="C618" s="148"/>
      <c r="D618" s="149"/>
      <c r="E618" s="56">
        <f aca="true" t="shared" si="188" ref="E618:J618">E619+E628+E635+E649+E650+E642</f>
        <v>39556569.81</v>
      </c>
      <c r="F618" s="56">
        <f t="shared" si="188"/>
        <v>4098028.240000002</v>
      </c>
      <c r="G618" s="56">
        <f t="shared" si="188"/>
        <v>43654598.05</v>
      </c>
      <c r="H618" s="56">
        <f t="shared" si="188"/>
        <v>38497553.32</v>
      </c>
      <c r="I618" s="56">
        <f t="shared" si="188"/>
        <v>0</v>
      </c>
      <c r="J618" s="56">
        <f t="shared" si="188"/>
        <v>38497553.32</v>
      </c>
      <c r="K618" s="67">
        <f aca="true" t="shared" si="189" ref="K618:K662">J618/G618</f>
        <v>0.8818670893706695</v>
      </c>
    </row>
    <row r="619" spans="1:11" s="2" customFormat="1" ht="16.5" customHeight="1">
      <c r="A619" s="17"/>
      <c r="B619" s="134" t="s">
        <v>245</v>
      </c>
      <c r="C619" s="135"/>
      <c r="D619" s="137"/>
      <c r="E619" s="49">
        <f aca="true" t="shared" si="190" ref="E619:J619">SUM(E620,E627)</f>
        <v>20770137</v>
      </c>
      <c r="F619" s="49">
        <f t="shared" si="190"/>
        <v>2696586.5200000023</v>
      </c>
      <c r="G619" s="49">
        <f t="shared" si="190"/>
        <v>23466723.519999996</v>
      </c>
      <c r="H619" s="49">
        <f t="shared" si="190"/>
        <v>20945418.009999998</v>
      </c>
      <c r="I619" s="49">
        <f t="shared" si="190"/>
        <v>0</v>
      </c>
      <c r="J619" s="49">
        <f t="shared" si="190"/>
        <v>20945418.009999998</v>
      </c>
      <c r="K619" s="44">
        <f t="shared" si="189"/>
        <v>0.892558264137251</v>
      </c>
    </row>
    <row r="620" spans="1:11" s="2" customFormat="1" ht="16.5" customHeight="1">
      <c r="A620" s="17"/>
      <c r="B620" s="134" t="s">
        <v>272</v>
      </c>
      <c r="C620" s="135"/>
      <c r="D620" s="137"/>
      <c r="E620" s="49">
        <f aca="true" t="shared" si="191" ref="E620:J620">SUM(E621:E626)</f>
        <v>14053371</v>
      </c>
      <c r="F620" s="49">
        <f t="shared" si="191"/>
        <v>-907333.4400000002</v>
      </c>
      <c r="G620" s="49">
        <f t="shared" si="191"/>
        <v>13146037.559999999</v>
      </c>
      <c r="H620" s="49">
        <f t="shared" si="191"/>
        <v>12730813.93</v>
      </c>
      <c r="I620" s="49">
        <f t="shared" si="191"/>
        <v>0</v>
      </c>
      <c r="J620" s="49">
        <f t="shared" si="191"/>
        <v>12730813.93</v>
      </c>
      <c r="K620" s="44">
        <f t="shared" si="189"/>
        <v>0.9684145410276769</v>
      </c>
    </row>
    <row r="621" spans="1:11" s="2" customFormat="1" ht="16.5" customHeight="1">
      <c r="A621" s="17"/>
      <c r="B621" s="29"/>
      <c r="C621" s="31" t="s">
        <v>26</v>
      </c>
      <c r="D621" s="46" t="s">
        <v>27</v>
      </c>
      <c r="E621" s="47">
        <f aca="true" t="shared" si="192" ref="E621:J621">E25+E52+E109+E121+E153+E172+E216+E244+E263+E279+E286+E355+E390+E408+E432+E446+E460+E466+E546+E592+E142+E377+E492</f>
        <v>10636882</v>
      </c>
      <c r="F621" s="47">
        <f t="shared" si="192"/>
        <v>-751843.41</v>
      </c>
      <c r="G621" s="47">
        <f t="shared" si="192"/>
        <v>9885038.59</v>
      </c>
      <c r="H621" s="47">
        <f t="shared" si="192"/>
        <v>9684383.09</v>
      </c>
      <c r="I621" s="47">
        <f t="shared" si="192"/>
        <v>0</v>
      </c>
      <c r="J621" s="47">
        <f t="shared" si="192"/>
        <v>9684383.09</v>
      </c>
      <c r="K621" s="41">
        <f t="shared" si="189"/>
        <v>0.9797010908785941</v>
      </c>
    </row>
    <row r="622" spans="1:11" s="2" customFormat="1" ht="16.5" customHeight="1">
      <c r="A622" s="17"/>
      <c r="B622" s="29"/>
      <c r="C622" s="31" t="s">
        <v>48</v>
      </c>
      <c r="D622" s="46" t="s">
        <v>49</v>
      </c>
      <c r="E622" s="47">
        <f aca="true" t="shared" si="193" ref="E622:J622">E12+E53+E110+E122+E154+E218+E245+E264+E287+E356+E391+E409+E433+E447+E467+E507+E547+E593</f>
        <v>795167</v>
      </c>
      <c r="F622" s="47">
        <f t="shared" si="193"/>
        <v>-62574.91</v>
      </c>
      <c r="G622" s="47">
        <f t="shared" si="193"/>
        <v>732592.09</v>
      </c>
      <c r="H622" s="47">
        <f t="shared" si="193"/>
        <v>732581.3700000001</v>
      </c>
      <c r="I622" s="47">
        <f t="shared" si="193"/>
        <v>0</v>
      </c>
      <c r="J622" s="47">
        <f t="shared" si="193"/>
        <v>732581.3700000001</v>
      </c>
      <c r="K622" s="41">
        <f t="shared" si="189"/>
        <v>0.9999853670273728</v>
      </c>
    </row>
    <row r="623" spans="1:11" s="2" customFormat="1" ht="16.5" customHeight="1">
      <c r="A623" s="17"/>
      <c r="B623" s="29"/>
      <c r="C623" s="31" t="s">
        <v>99</v>
      </c>
      <c r="D623" s="46" t="s">
        <v>100</v>
      </c>
      <c r="E623" s="47">
        <f aca="true" t="shared" si="194" ref="E623:J623">E155</f>
        <v>12000</v>
      </c>
      <c r="F623" s="47">
        <f t="shared" si="194"/>
        <v>0</v>
      </c>
      <c r="G623" s="47">
        <f t="shared" si="194"/>
        <v>12000</v>
      </c>
      <c r="H623" s="47">
        <f t="shared" si="194"/>
        <v>5125</v>
      </c>
      <c r="I623" s="47">
        <f t="shared" si="194"/>
        <v>0</v>
      </c>
      <c r="J623" s="47">
        <f t="shared" si="194"/>
        <v>5125</v>
      </c>
      <c r="K623" s="41">
        <f t="shared" si="189"/>
        <v>0.4270833333333333</v>
      </c>
    </row>
    <row r="624" spans="1:11" s="2" customFormat="1" ht="16.5" customHeight="1">
      <c r="A624" s="17"/>
      <c r="B624" s="29"/>
      <c r="C624" s="31" t="s">
        <v>28</v>
      </c>
      <c r="D624" s="46" t="s">
        <v>29</v>
      </c>
      <c r="E624" s="48">
        <f aca="true" t="shared" si="195" ref="E624:J624">E13+E26+E54+E71+E111+E123+E145+E156+E173+E187+E219+E246+E265+E280+E288+E301+E315+E323+E357+E371+E392+E410+E434+E448+E461+E468+E508+E548+E570+E594+E609+E84+E378+E493</f>
        <v>2123243</v>
      </c>
      <c r="F624" s="48">
        <f t="shared" si="195"/>
        <v>-104864.33000000005</v>
      </c>
      <c r="G624" s="48">
        <f t="shared" si="195"/>
        <v>2018378.67</v>
      </c>
      <c r="H624" s="48">
        <f t="shared" si="195"/>
        <v>1950373.04</v>
      </c>
      <c r="I624" s="48">
        <f t="shared" si="195"/>
        <v>0</v>
      </c>
      <c r="J624" s="48">
        <f t="shared" si="195"/>
        <v>1950373.04</v>
      </c>
      <c r="K624" s="41">
        <f t="shared" si="189"/>
        <v>0.9663068030737761</v>
      </c>
    </row>
    <row r="625" spans="1:11" s="2" customFormat="1" ht="16.5" customHeight="1">
      <c r="A625" s="17"/>
      <c r="B625" s="29"/>
      <c r="C625" s="31" t="s">
        <v>30</v>
      </c>
      <c r="D625" s="46" t="s">
        <v>31</v>
      </c>
      <c r="E625" s="48">
        <f aca="true" t="shared" si="196" ref="E625:J625">E27+E55+E72+E112+E124+E146+E157+E174+E188+E221+E247+E266+E281+E289+E302+E316+E324+E358+E393+E411+E435+E449+E462+E469+E509+E549+E571+E595+E610+E85+E379+E494</f>
        <v>239009</v>
      </c>
      <c r="F625" s="48">
        <f t="shared" si="196"/>
        <v>-34570.79</v>
      </c>
      <c r="G625" s="48">
        <f t="shared" si="196"/>
        <v>204438.20999999996</v>
      </c>
      <c r="H625" s="48">
        <f t="shared" si="196"/>
        <v>184294.1</v>
      </c>
      <c r="I625" s="48">
        <f t="shared" si="196"/>
        <v>0</v>
      </c>
      <c r="J625" s="48">
        <f t="shared" si="196"/>
        <v>184294.1</v>
      </c>
      <c r="K625" s="41">
        <f t="shared" si="189"/>
        <v>0.9014660224231079</v>
      </c>
    </row>
    <row r="626" spans="1:11" s="82" customFormat="1" ht="16.5" customHeight="1">
      <c r="A626" s="79"/>
      <c r="B626" s="94"/>
      <c r="C626" s="80" t="s">
        <v>32</v>
      </c>
      <c r="D626" s="81" t="s">
        <v>33</v>
      </c>
      <c r="E626" s="50">
        <f aca="true" t="shared" si="197" ref="E626:J626">E56+E73+E125+E147+E158+E175+E189+E224+E249+E267+E303+E394+E317+E325+E359+E372+E4215+E412+E450+E550+E572+E596+E611+E86+E495</f>
        <v>247070</v>
      </c>
      <c r="F626" s="50">
        <f t="shared" si="197"/>
        <v>46520</v>
      </c>
      <c r="G626" s="50">
        <f t="shared" si="197"/>
        <v>293590</v>
      </c>
      <c r="H626" s="50">
        <f t="shared" si="197"/>
        <v>174057.33</v>
      </c>
      <c r="I626" s="50">
        <f t="shared" si="197"/>
        <v>0</v>
      </c>
      <c r="J626" s="50">
        <f t="shared" si="197"/>
        <v>174057.33</v>
      </c>
      <c r="K626" s="41">
        <f t="shared" si="189"/>
        <v>0.59285851016724</v>
      </c>
    </row>
    <row r="627" spans="1:11" s="2" customFormat="1" ht="16.5" customHeight="1">
      <c r="A627" s="29"/>
      <c r="B627" s="153" t="s">
        <v>276</v>
      </c>
      <c r="C627" s="135"/>
      <c r="D627" s="136"/>
      <c r="E627" s="9">
        <f aca="true" t="shared" si="198" ref="E627:J627">SUM(E616-E620-E628-E642-E635-E649-E650-E656)</f>
        <v>6716766</v>
      </c>
      <c r="F627" s="9">
        <f t="shared" si="198"/>
        <v>3603919.9600000028</v>
      </c>
      <c r="G627" s="9">
        <f t="shared" si="198"/>
        <v>10320685.959999997</v>
      </c>
      <c r="H627" s="9">
        <f t="shared" si="198"/>
        <v>8214604.079999998</v>
      </c>
      <c r="I627" s="9">
        <f t="shared" si="198"/>
        <v>0</v>
      </c>
      <c r="J627" s="9">
        <f t="shared" si="198"/>
        <v>8214604.079999998</v>
      </c>
      <c r="K627" s="44">
        <f t="shared" si="189"/>
        <v>0.7959358623871935</v>
      </c>
    </row>
    <row r="628" spans="1:11" s="2" customFormat="1" ht="16.5" customHeight="1">
      <c r="A628" s="29"/>
      <c r="B628" s="134" t="s">
        <v>246</v>
      </c>
      <c r="C628" s="135"/>
      <c r="D628" s="136"/>
      <c r="E628" s="9">
        <f aca="true" t="shared" si="199" ref="E628:J628">SUM(E629:E634)</f>
        <v>1256500</v>
      </c>
      <c r="F628" s="9">
        <f t="shared" si="199"/>
        <v>-320886</v>
      </c>
      <c r="G628" s="9">
        <f t="shared" si="199"/>
        <v>935614</v>
      </c>
      <c r="H628" s="9">
        <f t="shared" si="199"/>
        <v>853630.41</v>
      </c>
      <c r="I628" s="9">
        <f t="shared" si="199"/>
        <v>0</v>
      </c>
      <c r="J628" s="9">
        <f t="shared" si="199"/>
        <v>853630.41</v>
      </c>
      <c r="K628" s="44">
        <f t="shared" si="189"/>
        <v>0.9123745583114404</v>
      </c>
    </row>
    <row r="629" spans="1:11" s="2" customFormat="1" ht="36.75" customHeight="1">
      <c r="A629" s="29"/>
      <c r="B629" s="29"/>
      <c r="C629" s="31" t="s">
        <v>214</v>
      </c>
      <c r="D629" s="23" t="s">
        <v>215</v>
      </c>
      <c r="E629" s="10">
        <f aca="true" t="shared" si="200" ref="E629:J629">E340+E533</f>
        <v>65000</v>
      </c>
      <c r="F629" s="10">
        <f t="shared" si="200"/>
        <v>15000</v>
      </c>
      <c r="G629" s="10">
        <f t="shared" si="200"/>
        <v>80000</v>
      </c>
      <c r="H629" s="10">
        <f t="shared" si="200"/>
        <v>70022.41</v>
      </c>
      <c r="I629" s="10">
        <f t="shared" si="200"/>
        <v>0</v>
      </c>
      <c r="J629" s="10">
        <f t="shared" si="200"/>
        <v>70022.41</v>
      </c>
      <c r="K629" s="41">
        <f t="shared" si="189"/>
        <v>0.8752801250000001</v>
      </c>
    </row>
    <row r="630" spans="1:11" s="2" customFormat="1" ht="48">
      <c r="A630" s="86"/>
      <c r="B630" s="86"/>
      <c r="C630" s="22" t="s">
        <v>223</v>
      </c>
      <c r="D630" s="23" t="s">
        <v>224</v>
      </c>
      <c r="E630" s="10">
        <f aca="true" t="shared" si="201" ref="E630:J630">E321+E333+E529+E563+E606</f>
        <v>234000</v>
      </c>
      <c r="F630" s="10">
        <f t="shared" si="201"/>
        <v>0</v>
      </c>
      <c r="G630" s="10">
        <f t="shared" si="201"/>
        <v>234000</v>
      </c>
      <c r="H630" s="10">
        <f t="shared" si="201"/>
        <v>181994</v>
      </c>
      <c r="I630" s="10">
        <f t="shared" si="201"/>
        <v>0</v>
      </c>
      <c r="J630" s="10">
        <f t="shared" si="201"/>
        <v>181994</v>
      </c>
      <c r="K630" s="41">
        <f t="shared" si="189"/>
        <v>0.7777521367521367</v>
      </c>
    </row>
    <row r="631" spans="1:11" s="2" customFormat="1" ht="24">
      <c r="A631" s="29"/>
      <c r="B631" s="29"/>
      <c r="C631" s="31" t="s">
        <v>187</v>
      </c>
      <c r="D631" s="23" t="s">
        <v>188</v>
      </c>
      <c r="E631" s="10">
        <f aca="true" t="shared" si="202" ref="E631:J631">E569+E581</f>
        <v>930000</v>
      </c>
      <c r="F631" s="10">
        <f t="shared" si="202"/>
        <v>-385886</v>
      </c>
      <c r="G631" s="10">
        <f t="shared" si="202"/>
        <v>544114</v>
      </c>
      <c r="H631" s="10">
        <f t="shared" si="202"/>
        <v>544114</v>
      </c>
      <c r="I631" s="10">
        <f t="shared" si="202"/>
        <v>0</v>
      </c>
      <c r="J631" s="10">
        <f t="shared" si="202"/>
        <v>544114</v>
      </c>
      <c r="K631" s="41">
        <f t="shared" si="189"/>
        <v>1</v>
      </c>
    </row>
    <row r="632" spans="1:11" s="2" customFormat="1" ht="48">
      <c r="A632" s="29"/>
      <c r="B632" s="29"/>
      <c r="C632" s="31" t="s">
        <v>193</v>
      </c>
      <c r="D632" s="23" t="s">
        <v>194</v>
      </c>
      <c r="E632" s="10">
        <f aca="true" t="shared" si="203" ref="E632:J632">E583</f>
        <v>20000</v>
      </c>
      <c r="F632" s="10">
        <f t="shared" si="203"/>
        <v>0</v>
      </c>
      <c r="G632" s="10">
        <f t="shared" si="203"/>
        <v>20000</v>
      </c>
      <c r="H632" s="10">
        <f t="shared" si="203"/>
        <v>0</v>
      </c>
      <c r="I632" s="10">
        <f t="shared" si="203"/>
        <v>0</v>
      </c>
      <c r="J632" s="10">
        <f t="shared" si="203"/>
        <v>0</v>
      </c>
      <c r="K632" s="41">
        <f t="shared" si="189"/>
        <v>0</v>
      </c>
    </row>
    <row r="633" spans="1:11" s="2" customFormat="1" ht="29.25" customHeight="1">
      <c r="A633" s="29"/>
      <c r="B633" s="29"/>
      <c r="C633" s="31" t="s">
        <v>368</v>
      </c>
      <c r="D633" s="110" t="s">
        <v>369</v>
      </c>
      <c r="E633" s="10">
        <f aca="true" t="shared" si="204" ref="E633:J633">E198</f>
        <v>0</v>
      </c>
      <c r="F633" s="10">
        <f t="shared" si="204"/>
        <v>50000</v>
      </c>
      <c r="G633" s="10">
        <f t="shared" si="204"/>
        <v>50000</v>
      </c>
      <c r="H633" s="10">
        <f t="shared" si="204"/>
        <v>50000</v>
      </c>
      <c r="I633" s="10">
        <f t="shared" si="204"/>
        <v>0</v>
      </c>
      <c r="J633" s="10">
        <f t="shared" si="204"/>
        <v>50000</v>
      </c>
      <c r="K633" s="41">
        <f t="shared" si="189"/>
        <v>1</v>
      </c>
    </row>
    <row r="634" spans="1:11" s="2" customFormat="1" ht="24">
      <c r="A634" s="73"/>
      <c r="B634" s="84"/>
      <c r="C634" s="74" t="s">
        <v>97</v>
      </c>
      <c r="D634" s="77" t="s">
        <v>98</v>
      </c>
      <c r="E634" s="75">
        <f aca="true" t="shared" si="205" ref="E634:J634">E185</f>
        <v>7500</v>
      </c>
      <c r="F634" s="75">
        <f t="shared" si="205"/>
        <v>0</v>
      </c>
      <c r="G634" s="75">
        <f t="shared" si="205"/>
        <v>7500</v>
      </c>
      <c r="H634" s="75">
        <f t="shared" si="205"/>
        <v>7500</v>
      </c>
      <c r="I634" s="75">
        <f t="shared" si="205"/>
        <v>0</v>
      </c>
      <c r="J634" s="75">
        <f t="shared" si="205"/>
        <v>7500</v>
      </c>
      <c r="K634" s="76">
        <f t="shared" si="189"/>
        <v>1</v>
      </c>
    </row>
    <row r="635" spans="1:11" s="2" customFormat="1" ht="16.5" customHeight="1">
      <c r="A635" s="89"/>
      <c r="B635" s="131" t="s">
        <v>247</v>
      </c>
      <c r="C635" s="132"/>
      <c r="D635" s="133"/>
      <c r="E635" s="9">
        <f aca="true" t="shared" si="206" ref="E635:J635">SUM(E636:E641)</f>
        <v>16410339</v>
      </c>
      <c r="F635" s="9">
        <f t="shared" si="206"/>
        <v>-312329.5</v>
      </c>
      <c r="G635" s="9">
        <f t="shared" si="206"/>
        <v>16098009.5</v>
      </c>
      <c r="H635" s="9">
        <f t="shared" si="206"/>
        <v>15778577.680000002</v>
      </c>
      <c r="I635" s="9">
        <f t="shared" si="206"/>
        <v>0</v>
      </c>
      <c r="J635" s="9">
        <f t="shared" si="206"/>
        <v>15778577.680000002</v>
      </c>
      <c r="K635" s="44">
        <f t="shared" si="189"/>
        <v>0.9801570610329184</v>
      </c>
    </row>
    <row r="636" spans="1:11" s="2" customFormat="1" ht="16.5" customHeight="1">
      <c r="A636" s="127"/>
      <c r="B636" s="127"/>
      <c r="C636" s="84" t="s">
        <v>46</v>
      </c>
      <c r="D636" s="125" t="s">
        <v>47</v>
      </c>
      <c r="E636" s="75">
        <f aca="true" t="shared" si="207" ref="E636:J636">E51+E108+E120+E151+E215+E243+E285+E300+E354+E389+E407+E430+E444+E464+E545+E278</f>
        <v>453556</v>
      </c>
      <c r="F636" s="75">
        <f t="shared" si="207"/>
        <v>44373</v>
      </c>
      <c r="G636" s="75">
        <f t="shared" si="207"/>
        <v>497929</v>
      </c>
      <c r="H636" s="75">
        <f t="shared" si="207"/>
        <v>487791.31000000006</v>
      </c>
      <c r="I636" s="75">
        <f t="shared" si="207"/>
        <v>0</v>
      </c>
      <c r="J636" s="75">
        <f t="shared" si="207"/>
        <v>487791.31000000006</v>
      </c>
      <c r="K636" s="76">
        <f t="shared" si="189"/>
        <v>0.9796402900815178</v>
      </c>
    </row>
    <row r="637" spans="1:11" s="2" customFormat="1" ht="16.5" customHeight="1">
      <c r="A637" s="29"/>
      <c r="B637" s="29"/>
      <c r="C637" s="31" t="s">
        <v>76</v>
      </c>
      <c r="D637" s="23" t="s">
        <v>77</v>
      </c>
      <c r="E637" s="10">
        <f aca="true" t="shared" si="208" ref="E637:J637">E115+E152+E171+E186+E322</f>
        <v>303500</v>
      </c>
      <c r="F637" s="10">
        <f t="shared" si="208"/>
        <v>41400</v>
      </c>
      <c r="G637" s="10">
        <f t="shared" si="208"/>
        <v>344900</v>
      </c>
      <c r="H637" s="10">
        <f t="shared" si="208"/>
        <v>310139.11</v>
      </c>
      <c r="I637" s="10">
        <f t="shared" si="208"/>
        <v>0</v>
      </c>
      <c r="J637" s="10">
        <f t="shared" si="208"/>
        <v>310139.11</v>
      </c>
      <c r="K637" s="41">
        <f t="shared" si="189"/>
        <v>0.8992145839373731</v>
      </c>
    </row>
    <row r="638" spans="1:11" s="2" customFormat="1" ht="12.75">
      <c r="A638" s="29"/>
      <c r="B638" s="29"/>
      <c r="C638" s="31" t="s">
        <v>183</v>
      </c>
      <c r="D638" s="23" t="s">
        <v>184</v>
      </c>
      <c r="E638" s="10">
        <f aca="true" t="shared" si="209" ref="E638:J638">E564+E607</f>
        <v>18000</v>
      </c>
      <c r="F638" s="10">
        <f t="shared" si="209"/>
        <v>-6000</v>
      </c>
      <c r="G638" s="10">
        <f t="shared" si="209"/>
        <v>12000</v>
      </c>
      <c r="H638" s="10">
        <f t="shared" si="209"/>
        <v>9900</v>
      </c>
      <c r="I638" s="10">
        <f t="shared" si="209"/>
        <v>0</v>
      </c>
      <c r="J638" s="10">
        <f t="shared" si="209"/>
        <v>9900</v>
      </c>
      <c r="K638" s="41">
        <f t="shared" si="189"/>
        <v>0.825</v>
      </c>
    </row>
    <row r="639" spans="1:11" s="2" customFormat="1" ht="16.5" customHeight="1">
      <c r="A639" s="29"/>
      <c r="B639" s="29"/>
      <c r="C639" s="31" t="s">
        <v>143</v>
      </c>
      <c r="D639" s="23" t="s">
        <v>144</v>
      </c>
      <c r="E639" s="10">
        <f aca="true" t="shared" si="210" ref="E639:J639">E347+E349+E352+E375+E385+E431+E445+E465</f>
        <v>15550083</v>
      </c>
      <c r="F639" s="10">
        <f t="shared" si="210"/>
        <v>-415635.5</v>
      </c>
      <c r="G639" s="10">
        <f t="shared" si="210"/>
        <v>15134447.5</v>
      </c>
      <c r="H639" s="10">
        <f t="shared" si="210"/>
        <v>14882003.790000001</v>
      </c>
      <c r="I639" s="10">
        <f t="shared" si="210"/>
        <v>0</v>
      </c>
      <c r="J639" s="10">
        <f t="shared" si="210"/>
        <v>14882003.790000001</v>
      </c>
      <c r="K639" s="41">
        <f t="shared" si="189"/>
        <v>0.9833199256200136</v>
      </c>
    </row>
    <row r="640" spans="1:11" s="2" customFormat="1" ht="16.5" customHeight="1">
      <c r="A640" s="29"/>
      <c r="B640" s="29"/>
      <c r="C640" s="31" t="s">
        <v>119</v>
      </c>
      <c r="D640" s="23" t="s">
        <v>120</v>
      </c>
      <c r="E640" s="10">
        <f aca="true" t="shared" si="211" ref="E640:J640">E403+E405</f>
        <v>35200</v>
      </c>
      <c r="F640" s="10">
        <f t="shared" si="211"/>
        <v>23533</v>
      </c>
      <c r="G640" s="10">
        <f t="shared" si="211"/>
        <v>58733</v>
      </c>
      <c r="H640" s="10">
        <f t="shared" si="211"/>
        <v>38943.47</v>
      </c>
      <c r="I640" s="10">
        <f t="shared" si="211"/>
        <v>0</v>
      </c>
      <c r="J640" s="10">
        <f t="shared" si="211"/>
        <v>38943.47</v>
      </c>
      <c r="K640" s="41">
        <f>J640/G640</f>
        <v>0.6630594384758143</v>
      </c>
    </row>
    <row r="641" spans="1:11" s="112" customFormat="1" ht="12.75">
      <c r="A641" s="73"/>
      <c r="B641" s="84"/>
      <c r="C641" s="74" t="s">
        <v>363</v>
      </c>
      <c r="D641" s="23" t="s">
        <v>376</v>
      </c>
      <c r="E641" s="10">
        <v>50000</v>
      </c>
      <c r="F641" s="10">
        <f>G641-E641</f>
        <v>0</v>
      </c>
      <c r="G641" s="10">
        <v>50000</v>
      </c>
      <c r="H641" s="40">
        <v>49800</v>
      </c>
      <c r="I641" s="40">
        <v>0</v>
      </c>
      <c r="J641" s="40">
        <f>H641+I641</f>
        <v>49800</v>
      </c>
      <c r="K641" s="41">
        <f t="shared" si="189"/>
        <v>0.996</v>
      </c>
    </row>
    <row r="642" spans="1:11" s="2" customFormat="1" ht="30" customHeight="1">
      <c r="A642" s="29"/>
      <c r="B642" s="134" t="s">
        <v>377</v>
      </c>
      <c r="C642" s="135"/>
      <c r="D642" s="136"/>
      <c r="E642" s="9">
        <f aca="true" t="shared" si="212" ref="E642:J642">E643+E648</f>
        <v>97693.81</v>
      </c>
      <c r="F642" s="9">
        <f t="shared" si="212"/>
        <v>530904.22</v>
      </c>
      <c r="G642" s="9">
        <f t="shared" si="212"/>
        <v>628598.03</v>
      </c>
      <c r="H642" s="9">
        <f t="shared" si="212"/>
        <v>541737.47</v>
      </c>
      <c r="I642" s="9">
        <f t="shared" si="212"/>
        <v>0</v>
      </c>
      <c r="J642" s="9">
        <f t="shared" si="212"/>
        <v>541737.47</v>
      </c>
      <c r="K642" s="44">
        <f aca="true" t="shared" si="213" ref="K642:K648">J642/G642</f>
        <v>0.8618185933544843</v>
      </c>
    </row>
    <row r="643" spans="1:11" s="2" customFormat="1" ht="16.5" customHeight="1">
      <c r="A643" s="17"/>
      <c r="B643" s="134" t="s">
        <v>272</v>
      </c>
      <c r="C643" s="135"/>
      <c r="D643" s="137"/>
      <c r="E643" s="49">
        <f aca="true" t="shared" si="214" ref="E643:J643">SUM(E644,E645,E646,E647)</f>
        <v>91025.81</v>
      </c>
      <c r="F643" s="49">
        <f t="shared" si="214"/>
        <v>6753.359999999993</v>
      </c>
      <c r="G643" s="49">
        <f t="shared" si="214"/>
        <v>97779.17</v>
      </c>
      <c r="H643" s="49">
        <f t="shared" si="214"/>
        <v>97779.17</v>
      </c>
      <c r="I643" s="49">
        <f t="shared" si="214"/>
        <v>0</v>
      </c>
      <c r="J643" s="49">
        <f t="shared" si="214"/>
        <v>97779.17</v>
      </c>
      <c r="K643" s="44">
        <f t="shared" si="213"/>
        <v>1</v>
      </c>
    </row>
    <row r="644" spans="1:11" s="112" customFormat="1" ht="12.75">
      <c r="A644" s="73"/>
      <c r="B644" s="124"/>
      <c r="C644" s="31" t="s">
        <v>342</v>
      </c>
      <c r="D644" s="23" t="s">
        <v>27</v>
      </c>
      <c r="E644" s="10">
        <v>76112.3</v>
      </c>
      <c r="F644" s="10">
        <v>-910.070000000007</v>
      </c>
      <c r="G644" s="10">
        <v>75202.23</v>
      </c>
      <c r="H644" s="10">
        <v>75202.23</v>
      </c>
      <c r="I644" s="10">
        <v>0</v>
      </c>
      <c r="J644" s="10">
        <v>75202.23</v>
      </c>
      <c r="K644" s="41">
        <f t="shared" si="213"/>
        <v>1</v>
      </c>
    </row>
    <row r="645" spans="1:11" s="112" customFormat="1" ht="12.75">
      <c r="A645" s="73"/>
      <c r="B645" s="124"/>
      <c r="C645" s="31" t="s">
        <v>343</v>
      </c>
      <c r="D645" s="23" t="s">
        <v>29</v>
      </c>
      <c r="E645" s="10">
        <v>13051.67</v>
      </c>
      <c r="F645" s="10">
        <v>-150.52000000000044</v>
      </c>
      <c r="G645" s="10">
        <v>12901.15</v>
      </c>
      <c r="H645" s="10">
        <v>12901.15</v>
      </c>
      <c r="I645" s="10">
        <v>0</v>
      </c>
      <c r="J645" s="10">
        <v>12901.15</v>
      </c>
      <c r="K645" s="41">
        <f t="shared" si="213"/>
        <v>1</v>
      </c>
    </row>
    <row r="646" spans="1:11" s="112" customFormat="1" ht="12.75">
      <c r="A646" s="73"/>
      <c r="B646" s="124"/>
      <c r="C646" s="60" t="s">
        <v>344</v>
      </c>
      <c r="D646" s="23" t="s">
        <v>31</v>
      </c>
      <c r="E646" s="10">
        <v>1861.84</v>
      </c>
      <c r="F646" s="10">
        <v>-901.8999999999999</v>
      </c>
      <c r="G646" s="10">
        <v>959.94</v>
      </c>
      <c r="H646" s="10">
        <v>959.94</v>
      </c>
      <c r="I646" s="10">
        <v>0</v>
      </c>
      <c r="J646" s="10">
        <v>959.94</v>
      </c>
      <c r="K646" s="41">
        <f t="shared" si="213"/>
        <v>1</v>
      </c>
    </row>
    <row r="647" spans="1:11" s="112" customFormat="1" ht="12.75">
      <c r="A647" s="73"/>
      <c r="B647" s="124"/>
      <c r="C647" s="115" t="s">
        <v>345</v>
      </c>
      <c r="D647" s="114" t="s">
        <v>33</v>
      </c>
      <c r="E647" s="10">
        <v>0</v>
      </c>
      <c r="F647" s="10">
        <v>8715.85</v>
      </c>
      <c r="G647" s="10">
        <v>8715.85</v>
      </c>
      <c r="H647" s="10">
        <v>8715.85</v>
      </c>
      <c r="I647" s="10">
        <v>0</v>
      </c>
      <c r="J647" s="10">
        <v>8715.85</v>
      </c>
      <c r="K647" s="41">
        <f t="shared" si="213"/>
        <v>1</v>
      </c>
    </row>
    <row r="648" spans="1:11" s="2" customFormat="1" ht="16.5" customHeight="1">
      <c r="A648" s="17"/>
      <c r="B648" s="134" t="s">
        <v>378</v>
      </c>
      <c r="C648" s="138"/>
      <c r="D648" s="137"/>
      <c r="E648" s="49">
        <f aca="true" t="shared" si="215" ref="E648:J648">E228+E231+E236+E477+E478+E480+E481</f>
        <v>6668</v>
      </c>
      <c r="F648" s="49">
        <f t="shared" si="215"/>
        <v>524150.86</v>
      </c>
      <c r="G648" s="49">
        <f t="shared" si="215"/>
        <v>530818.86</v>
      </c>
      <c r="H648" s="49">
        <f t="shared" si="215"/>
        <v>443958.3</v>
      </c>
      <c r="I648" s="49">
        <f t="shared" si="215"/>
        <v>0</v>
      </c>
      <c r="J648" s="49">
        <f t="shared" si="215"/>
        <v>443958.3</v>
      </c>
      <c r="K648" s="44">
        <f t="shared" si="213"/>
        <v>0.8363649701519649</v>
      </c>
    </row>
    <row r="649" spans="1:11" s="2" customFormat="1" ht="16.5" customHeight="1">
      <c r="A649" s="29"/>
      <c r="B649" s="134" t="s">
        <v>379</v>
      </c>
      <c r="C649" s="135"/>
      <c r="D649" s="136"/>
      <c r="E649" s="9">
        <f aca="true" t="shared" si="216" ref="E649:J649">SUM(E202)</f>
        <v>441900</v>
      </c>
      <c r="F649" s="9">
        <f t="shared" si="216"/>
        <v>0</v>
      </c>
      <c r="G649" s="9">
        <f t="shared" si="216"/>
        <v>441900</v>
      </c>
      <c r="H649" s="9">
        <f t="shared" si="216"/>
        <v>378189.75</v>
      </c>
      <c r="I649" s="9">
        <f t="shared" si="216"/>
        <v>0</v>
      </c>
      <c r="J649" s="9">
        <f t="shared" si="216"/>
        <v>378189.75</v>
      </c>
      <c r="K649" s="44">
        <f t="shared" si="189"/>
        <v>0.855826544467074</v>
      </c>
    </row>
    <row r="650" spans="1:11" s="2" customFormat="1" ht="16.5" customHeight="1">
      <c r="A650" s="29"/>
      <c r="B650" s="134" t="s">
        <v>380</v>
      </c>
      <c r="C650" s="135"/>
      <c r="D650" s="136"/>
      <c r="E650" s="9">
        <f>SUM(E651:E652)</f>
        <v>580000</v>
      </c>
      <c r="F650" s="9">
        <f aca="true" t="shared" si="217" ref="F650:K650">SUM(F651:F652)</f>
        <v>1503753</v>
      </c>
      <c r="G650" s="9">
        <f t="shared" si="217"/>
        <v>2083753</v>
      </c>
      <c r="H650" s="9">
        <f t="shared" si="217"/>
        <v>0</v>
      </c>
      <c r="I650" s="9">
        <f t="shared" si="217"/>
        <v>0</v>
      </c>
      <c r="J650" s="9">
        <f t="shared" si="217"/>
        <v>0</v>
      </c>
      <c r="K650" s="44">
        <f t="shared" si="217"/>
        <v>0</v>
      </c>
    </row>
    <row r="651" spans="1:11" s="2" customFormat="1" ht="16.5" customHeight="1">
      <c r="A651" s="29"/>
      <c r="B651" s="134" t="s">
        <v>273</v>
      </c>
      <c r="C651" s="135"/>
      <c r="D651" s="136"/>
      <c r="E651" s="9">
        <f aca="true" t="shared" si="218" ref="E651:J651">SUM(E211)</f>
        <v>350000</v>
      </c>
      <c r="F651" s="9">
        <f t="shared" si="218"/>
        <v>232000</v>
      </c>
      <c r="G651" s="9">
        <f t="shared" si="218"/>
        <v>582000</v>
      </c>
      <c r="H651" s="9">
        <f t="shared" si="218"/>
        <v>0</v>
      </c>
      <c r="I651" s="9">
        <f t="shared" si="218"/>
        <v>0</v>
      </c>
      <c r="J651" s="9">
        <f t="shared" si="218"/>
        <v>0</v>
      </c>
      <c r="K651" s="44">
        <f t="shared" si="189"/>
        <v>0</v>
      </c>
    </row>
    <row r="652" spans="1:11" s="2" customFormat="1" ht="16.5" customHeight="1">
      <c r="A652" s="29"/>
      <c r="B652" s="134" t="s">
        <v>274</v>
      </c>
      <c r="C652" s="135"/>
      <c r="D652" s="136"/>
      <c r="E652" s="9">
        <f aca="true" t="shared" si="219" ref="E652:J652">SUM(E653:E655)</f>
        <v>230000</v>
      </c>
      <c r="F652" s="9">
        <f t="shared" si="219"/>
        <v>1271753</v>
      </c>
      <c r="G652" s="9">
        <f t="shared" si="219"/>
        <v>1501753</v>
      </c>
      <c r="H652" s="9">
        <f t="shared" si="219"/>
        <v>0</v>
      </c>
      <c r="I652" s="9">
        <f t="shared" si="219"/>
        <v>0</v>
      </c>
      <c r="J652" s="9">
        <f t="shared" si="219"/>
        <v>0</v>
      </c>
      <c r="K652" s="44">
        <f t="shared" si="189"/>
        <v>0</v>
      </c>
    </row>
    <row r="653" spans="1:11" s="2" customFormat="1" ht="16.5" customHeight="1">
      <c r="A653" s="29"/>
      <c r="B653" s="139" t="s">
        <v>275</v>
      </c>
      <c r="C653" s="140"/>
      <c r="D653" s="141"/>
      <c r="E653" s="45">
        <f aca="true" t="shared" si="220" ref="E653:J653">SUM(E200)</f>
        <v>130000</v>
      </c>
      <c r="F653" s="45">
        <f t="shared" si="220"/>
        <v>-31000</v>
      </c>
      <c r="G653" s="45">
        <f t="shared" si="220"/>
        <v>99000</v>
      </c>
      <c r="H653" s="45">
        <f t="shared" si="220"/>
        <v>0</v>
      </c>
      <c r="I653" s="45">
        <f t="shared" si="220"/>
        <v>0</v>
      </c>
      <c r="J653" s="45">
        <f t="shared" si="220"/>
        <v>0</v>
      </c>
      <c r="K653" s="41">
        <f>J653/G653</f>
        <v>0</v>
      </c>
    </row>
    <row r="654" spans="1:11" s="82" customFormat="1" ht="23.25" customHeight="1">
      <c r="A654" s="94"/>
      <c r="B654" s="139" t="s">
        <v>381</v>
      </c>
      <c r="C654" s="140"/>
      <c r="D654" s="141"/>
      <c r="E654" s="45">
        <f aca="true" t="shared" si="221" ref="E654:J654">E309</f>
        <v>50000</v>
      </c>
      <c r="F654" s="45">
        <f t="shared" si="221"/>
        <v>1302753</v>
      </c>
      <c r="G654" s="45">
        <f t="shared" si="221"/>
        <v>1352753</v>
      </c>
      <c r="H654" s="45">
        <f t="shared" si="221"/>
        <v>0</v>
      </c>
      <c r="I654" s="45">
        <f t="shared" si="221"/>
        <v>0</v>
      </c>
      <c r="J654" s="45">
        <f t="shared" si="221"/>
        <v>0</v>
      </c>
      <c r="K654" s="41">
        <f>J654/G654</f>
        <v>0</v>
      </c>
    </row>
    <row r="655" spans="1:11" s="82" customFormat="1" ht="23.25" customHeight="1">
      <c r="A655" s="94"/>
      <c r="B655" s="139" t="s">
        <v>382</v>
      </c>
      <c r="C655" s="140"/>
      <c r="D655" s="141"/>
      <c r="E655" s="45">
        <f aca="true" t="shared" si="222" ref="E655:J655">E579</f>
        <v>50000</v>
      </c>
      <c r="F655" s="45">
        <f t="shared" si="222"/>
        <v>0</v>
      </c>
      <c r="G655" s="45">
        <f t="shared" si="222"/>
        <v>50000</v>
      </c>
      <c r="H655" s="45">
        <f t="shared" si="222"/>
        <v>0</v>
      </c>
      <c r="I655" s="45">
        <f t="shared" si="222"/>
        <v>0</v>
      </c>
      <c r="J655" s="45">
        <f t="shared" si="222"/>
        <v>0</v>
      </c>
      <c r="K655" s="41">
        <f>J655/G655</f>
        <v>0</v>
      </c>
    </row>
    <row r="656" spans="1:11" s="68" customFormat="1" ht="16.5" customHeight="1">
      <c r="A656" s="62"/>
      <c r="B656" s="150" t="s">
        <v>248</v>
      </c>
      <c r="C656" s="151"/>
      <c r="D656" s="152"/>
      <c r="E656" s="43">
        <f aca="true" t="shared" si="223" ref="E656:J656">SUM(E657,E665,E669,E671)</f>
        <v>12354794</v>
      </c>
      <c r="F656" s="43">
        <f t="shared" si="223"/>
        <v>12056393.37</v>
      </c>
      <c r="G656" s="43">
        <f t="shared" si="223"/>
        <v>24411187.37</v>
      </c>
      <c r="H656" s="43">
        <f t="shared" si="223"/>
        <v>11647941.280000001</v>
      </c>
      <c r="I656" s="43">
        <f t="shared" si="223"/>
        <v>37018.43</v>
      </c>
      <c r="J656" s="43">
        <f t="shared" si="223"/>
        <v>11684959.71</v>
      </c>
      <c r="K656" s="67">
        <f t="shared" si="189"/>
        <v>0.4786723207229227</v>
      </c>
    </row>
    <row r="657" spans="1:11" s="2" customFormat="1" ht="16.5" customHeight="1">
      <c r="A657" s="29"/>
      <c r="B657" s="134" t="s">
        <v>277</v>
      </c>
      <c r="C657" s="135"/>
      <c r="D657" s="136"/>
      <c r="E657" s="9">
        <f aca="true" t="shared" si="224" ref="E657:J657">SUM(E658:E664)</f>
        <v>6224794</v>
      </c>
      <c r="F657" s="9">
        <f t="shared" si="224"/>
        <v>9384442.85</v>
      </c>
      <c r="G657" s="9">
        <f t="shared" si="224"/>
        <v>15609236.85</v>
      </c>
      <c r="H657" s="9">
        <f t="shared" si="224"/>
        <v>5079654.48</v>
      </c>
      <c r="I657" s="9">
        <f t="shared" si="224"/>
        <v>32902.92</v>
      </c>
      <c r="J657" s="9">
        <f t="shared" si="224"/>
        <v>5112557.4</v>
      </c>
      <c r="K657" s="44">
        <f t="shared" si="189"/>
        <v>0.32753410362915986</v>
      </c>
    </row>
    <row r="658" spans="1:11" s="2" customFormat="1" ht="16.5" customHeight="1">
      <c r="A658" s="29"/>
      <c r="B658" s="29"/>
      <c r="C658" s="31" t="s">
        <v>18</v>
      </c>
      <c r="D658" s="23" t="s">
        <v>19</v>
      </c>
      <c r="E658" s="10">
        <f aca="true" t="shared" si="225" ref="E658:J658">E21+E32+E46+E65+E81+E310+E331+E386+E422+E482+E505+E541</f>
        <v>4877794</v>
      </c>
      <c r="F658" s="10">
        <f t="shared" si="225"/>
        <v>9677442.85</v>
      </c>
      <c r="G658" s="10">
        <f t="shared" si="225"/>
        <v>14555236.85</v>
      </c>
      <c r="H658" s="10">
        <f t="shared" si="225"/>
        <v>4397496.08</v>
      </c>
      <c r="I658" s="10">
        <f t="shared" si="225"/>
        <v>902.92</v>
      </c>
      <c r="J658" s="10">
        <f t="shared" si="225"/>
        <v>4398399</v>
      </c>
      <c r="K658" s="41">
        <f t="shared" si="189"/>
        <v>0.30218670058948577</v>
      </c>
    </row>
    <row r="659" spans="1:11" s="2" customFormat="1" ht="16.5" customHeight="1">
      <c r="A659" s="29"/>
      <c r="B659" s="29"/>
      <c r="C659" s="31" t="s">
        <v>54</v>
      </c>
      <c r="D659" s="23" t="s">
        <v>55</v>
      </c>
      <c r="E659" s="10">
        <f aca="true" t="shared" si="226" ref="E659:J659">E68+E96+E140</f>
        <v>517000</v>
      </c>
      <c r="F659" s="10">
        <f t="shared" si="226"/>
        <v>-100000</v>
      </c>
      <c r="G659" s="10">
        <f t="shared" si="226"/>
        <v>417000</v>
      </c>
      <c r="H659" s="10">
        <f t="shared" si="226"/>
        <v>317158.4</v>
      </c>
      <c r="I659" s="10">
        <f t="shared" si="226"/>
        <v>0</v>
      </c>
      <c r="J659" s="10">
        <f t="shared" si="226"/>
        <v>317158.4</v>
      </c>
      <c r="K659" s="41">
        <f t="shared" si="189"/>
        <v>0.7605717026378898</v>
      </c>
    </row>
    <row r="660" spans="1:11" s="2" customFormat="1" ht="25.5">
      <c r="A660" s="29"/>
      <c r="B660" s="29"/>
      <c r="C660" s="31" t="s">
        <v>371</v>
      </c>
      <c r="D660" s="110" t="s">
        <v>372</v>
      </c>
      <c r="E660" s="10">
        <f aca="true" t="shared" si="227" ref="E660:J660">E183</f>
        <v>0</v>
      </c>
      <c r="F660" s="10">
        <f t="shared" si="227"/>
        <v>7000</v>
      </c>
      <c r="G660" s="10">
        <f t="shared" si="227"/>
        <v>7000</v>
      </c>
      <c r="H660" s="10">
        <f t="shared" si="227"/>
        <v>7000</v>
      </c>
      <c r="I660" s="10">
        <f t="shared" si="227"/>
        <v>0</v>
      </c>
      <c r="J660" s="10">
        <f t="shared" si="227"/>
        <v>7000</v>
      </c>
      <c r="K660" s="41">
        <f t="shared" si="189"/>
        <v>1</v>
      </c>
    </row>
    <row r="661" spans="1:11" s="2" customFormat="1" ht="51">
      <c r="A661" s="29"/>
      <c r="B661" s="29"/>
      <c r="C661" s="31" t="s">
        <v>350</v>
      </c>
      <c r="D661" s="126" t="s">
        <v>339</v>
      </c>
      <c r="E661" s="10">
        <f aca="true" t="shared" si="228" ref="E661:J661">E313</f>
        <v>10000</v>
      </c>
      <c r="F661" s="10">
        <f t="shared" si="228"/>
        <v>0</v>
      </c>
      <c r="G661" s="10">
        <f t="shared" si="228"/>
        <v>10000</v>
      </c>
      <c r="H661" s="10">
        <f t="shared" si="228"/>
        <v>0</v>
      </c>
      <c r="I661" s="10">
        <f t="shared" si="228"/>
        <v>0</v>
      </c>
      <c r="J661" s="10">
        <f t="shared" si="228"/>
        <v>0</v>
      </c>
      <c r="K661" s="41">
        <f>J661/G661</f>
        <v>0</v>
      </c>
    </row>
    <row r="662" spans="1:11" s="2" customFormat="1" ht="39" customHeight="1">
      <c r="A662" s="29"/>
      <c r="B662" s="29"/>
      <c r="C662" s="31" t="s">
        <v>222</v>
      </c>
      <c r="D662" s="23" t="s">
        <v>257</v>
      </c>
      <c r="E662" s="10">
        <f aca="true" t="shared" si="229" ref="E662:J662">E33+E525+E560</f>
        <v>500000</v>
      </c>
      <c r="F662" s="10">
        <f t="shared" si="229"/>
        <v>100000</v>
      </c>
      <c r="G662" s="10">
        <f t="shared" si="229"/>
        <v>600000</v>
      </c>
      <c r="H662" s="10">
        <f t="shared" si="229"/>
        <v>358000</v>
      </c>
      <c r="I662" s="10">
        <f t="shared" si="229"/>
        <v>32000</v>
      </c>
      <c r="J662" s="10">
        <f t="shared" si="229"/>
        <v>390000</v>
      </c>
      <c r="K662" s="41">
        <f t="shared" si="189"/>
        <v>0.65</v>
      </c>
    </row>
    <row r="663" spans="1:11" s="2" customFormat="1" ht="39" customHeight="1">
      <c r="A663" s="29"/>
      <c r="B663" s="29"/>
      <c r="C663" s="31" t="s">
        <v>226</v>
      </c>
      <c r="D663" s="23" t="s">
        <v>227</v>
      </c>
      <c r="E663" s="10">
        <f aca="true" t="shared" si="230" ref="E663:J663">SUM(E49)</f>
        <v>300000</v>
      </c>
      <c r="F663" s="10">
        <f t="shared" si="230"/>
        <v>-300000</v>
      </c>
      <c r="G663" s="10">
        <f t="shared" si="230"/>
        <v>0</v>
      </c>
      <c r="H663" s="10">
        <f t="shared" si="230"/>
        <v>0</v>
      </c>
      <c r="I663" s="10">
        <f t="shared" si="230"/>
        <v>0</v>
      </c>
      <c r="J663" s="10">
        <f t="shared" si="230"/>
        <v>0</v>
      </c>
      <c r="K663" s="41"/>
    </row>
    <row r="664" spans="1:11" s="2" customFormat="1" ht="36">
      <c r="A664" s="86"/>
      <c r="B664" s="58"/>
      <c r="C664" s="31" t="s">
        <v>234</v>
      </c>
      <c r="D664" s="23" t="s">
        <v>235</v>
      </c>
      <c r="E664" s="10">
        <f aca="true" t="shared" si="231" ref="E664:J664">SUM(E589)</f>
        <v>20000</v>
      </c>
      <c r="F664" s="10">
        <f t="shared" si="231"/>
        <v>0</v>
      </c>
      <c r="G664" s="10">
        <f t="shared" si="231"/>
        <v>20000</v>
      </c>
      <c r="H664" s="10">
        <f t="shared" si="231"/>
        <v>0</v>
      </c>
      <c r="I664" s="10">
        <f t="shared" si="231"/>
        <v>0</v>
      </c>
      <c r="J664" s="10">
        <f t="shared" si="231"/>
        <v>0</v>
      </c>
      <c r="K664" s="41"/>
    </row>
    <row r="665" spans="1:11" s="2" customFormat="1" ht="27.75" customHeight="1">
      <c r="A665" s="29"/>
      <c r="B665" s="153" t="s">
        <v>295</v>
      </c>
      <c r="C665" s="135"/>
      <c r="D665" s="136"/>
      <c r="E665" s="9">
        <f aca="true" t="shared" si="232" ref="E665:J665">SUM(E666:E668)</f>
        <v>5530000</v>
      </c>
      <c r="F665" s="9">
        <f t="shared" si="232"/>
        <v>1102481</v>
      </c>
      <c r="G665" s="9">
        <f t="shared" si="232"/>
        <v>6632481</v>
      </c>
      <c r="H665" s="9">
        <f t="shared" si="232"/>
        <v>5768286.800000001</v>
      </c>
      <c r="I665" s="9">
        <f t="shared" si="232"/>
        <v>4115.51</v>
      </c>
      <c r="J665" s="9">
        <f t="shared" si="232"/>
        <v>5772402.31</v>
      </c>
      <c r="K665" s="44">
        <f aca="true" t="shared" si="233" ref="K665:K671">J665/G665</f>
        <v>0.8703232334928663</v>
      </c>
    </row>
    <row r="666" spans="1:11" s="2" customFormat="1" ht="16.5" customHeight="1">
      <c r="A666" s="89"/>
      <c r="B666" s="89"/>
      <c r="C666" s="31" t="s">
        <v>321</v>
      </c>
      <c r="D666" s="23" t="s">
        <v>19</v>
      </c>
      <c r="E666" s="10">
        <f aca="true" t="shared" si="234" ref="E666:J666">E47+E483</f>
        <v>4700500</v>
      </c>
      <c r="F666" s="10">
        <f t="shared" si="234"/>
        <v>521932.6</v>
      </c>
      <c r="G666" s="10">
        <f t="shared" si="234"/>
        <v>5222432.6</v>
      </c>
      <c r="H666" s="10">
        <f t="shared" si="234"/>
        <v>4558828.59</v>
      </c>
      <c r="I666" s="10">
        <f t="shared" si="234"/>
        <v>3498.18</v>
      </c>
      <c r="J666" s="10">
        <f t="shared" si="234"/>
        <v>4562326.77</v>
      </c>
      <c r="K666" s="41">
        <f t="shared" si="233"/>
        <v>0.8736018479204499</v>
      </c>
    </row>
    <row r="667" spans="1:11" s="2" customFormat="1" ht="16.5" customHeight="1">
      <c r="A667" s="122"/>
      <c r="B667" s="122"/>
      <c r="C667" s="31" t="s">
        <v>328</v>
      </c>
      <c r="D667" s="23" t="s">
        <v>19</v>
      </c>
      <c r="E667" s="10">
        <f aca="true" t="shared" si="235" ref="E667:J667">E66</f>
        <v>0</v>
      </c>
      <c r="F667" s="10">
        <f t="shared" si="235"/>
        <v>319727</v>
      </c>
      <c r="G667" s="10">
        <f t="shared" si="235"/>
        <v>319727</v>
      </c>
      <c r="H667" s="10">
        <f t="shared" si="235"/>
        <v>257675.44</v>
      </c>
      <c r="I667" s="10">
        <f t="shared" si="235"/>
        <v>0</v>
      </c>
      <c r="J667" s="10">
        <f t="shared" si="235"/>
        <v>257675.44</v>
      </c>
      <c r="K667" s="41">
        <f t="shared" si="233"/>
        <v>0.8059233033181433</v>
      </c>
    </row>
    <row r="668" spans="1:11" s="2" customFormat="1" ht="16.5" customHeight="1">
      <c r="A668" s="29"/>
      <c r="B668" s="29"/>
      <c r="C668" s="60" t="s">
        <v>322</v>
      </c>
      <c r="D668" s="37" t="s">
        <v>19</v>
      </c>
      <c r="E668" s="10">
        <f aca="true" t="shared" si="236" ref="E668:J668">+E67+E484+E48</f>
        <v>829500</v>
      </c>
      <c r="F668" s="10">
        <f t="shared" si="236"/>
        <v>260821.4</v>
      </c>
      <c r="G668" s="10">
        <f t="shared" si="236"/>
        <v>1090321.4</v>
      </c>
      <c r="H668" s="10">
        <f t="shared" si="236"/>
        <v>951782.77</v>
      </c>
      <c r="I668" s="10">
        <f t="shared" si="236"/>
        <v>617.33</v>
      </c>
      <c r="J668" s="10">
        <f t="shared" si="236"/>
        <v>952400.1</v>
      </c>
      <c r="K668" s="41">
        <f t="shared" si="233"/>
        <v>0.873503996161132</v>
      </c>
    </row>
    <row r="669" spans="1:11" s="2" customFormat="1" ht="27.75" customHeight="1">
      <c r="A669" s="85"/>
      <c r="B669" s="142" t="s">
        <v>384</v>
      </c>
      <c r="C669" s="143"/>
      <c r="D669" s="144"/>
      <c r="E669" s="49">
        <f aca="true" t="shared" si="237" ref="E669:J669">E670</f>
        <v>400000</v>
      </c>
      <c r="F669" s="9">
        <f t="shared" si="237"/>
        <v>400000</v>
      </c>
      <c r="G669" s="9">
        <f t="shared" si="237"/>
        <v>800000</v>
      </c>
      <c r="H669" s="9">
        <f t="shared" si="237"/>
        <v>800000</v>
      </c>
      <c r="I669" s="9">
        <f t="shared" si="237"/>
        <v>0</v>
      </c>
      <c r="J669" s="9">
        <f t="shared" si="237"/>
        <v>800000</v>
      </c>
      <c r="K669" s="44">
        <f t="shared" si="233"/>
        <v>1</v>
      </c>
    </row>
    <row r="670" spans="1:11" s="2" customFormat="1" ht="16.5" customHeight="1">
      <c r="A670" s="29"/>
      <c r="B670" s="29"/>
      <c r="C670" s="32" t="s">
        <v>360</v>
      </c>
      <c r="D670" s="101" t="s">
        <v>361</v>
      </c>
      <c r="E670" s="10">
        <f aca="true" t="shared" si="238" ref="E670:J670">E559</f>
        <v>400000</v>
      </c>
      <c r="F670" s="10">
        <f t="shared" si="238"/>
        <v>400000</v>
      </c>
      <c r="G670" s="10">
        <f t="shared" si="238"/>
        <v>800000</v>
      </c>
      <c r="H670" s="10">
        <f t="shared" si="238"/>
        <v>800000</v>
      </c>
      <c r="I670" s="10">
        <f t="shared" si="238"/>
        <v>0</v>
      </c>
      <c r="J670" s="10">
        <f t="shared" si="238"/>
        <v>800000</v>
      </c>
      <c r="K670" s="41">
        <f t="shared" si="233"/>
        <v>1</v>
      </c>
    </row>
    <row r="671" spans="1:11" s="2" customFormat="1" ht="16.5" customHeight="1">
      <c r="A671" s="32"/>
      <c r="B671" s="134" t="s">
        <v>383</v>
      </c>
      <c r="C671" s="135"/>
      <c r="D671" s="136"/>
      <c r="E671" s="9">
        <f aca="true" t="shared" si="239" ref="E671:J671">SUM(E212)</f>
        <v>200000</v>
      </c>
      <c r="F671" s="9">
        <f t="shared" si="239"/>
        <v>1169469.52</v>
      </c>
      <c r="G671" s="9">
        <f t="shared" si="239"/>
        <v>1369469.52</v>
      </c>
      <c r="H671" s="9">
        <f t="shared" si="239"/>
        <v>0</v>
      </c>
      <c r="I671" s="9">
        <f t="shared" si="239"/>
        <v>0</v>
      </c>
      <c r="J671" s="9">
        <f t="shared" si="239"/>
        <v>0</v>
      </c>
      <c r="K671" s="44">
        <f t="shared" si="233"/>
        <v>0</v>
      </c>
    </row>
    <row r="673" spans="5:7" ht="12.75">
      <c r="E673" s="57"/>
      <c r="F673" s="57"/>
      <c r="G673" s="57"/>
    </row>
    <row r="674" spans="5:10" ht="12.75">
      <c r="E674" s="113"/>
      <c r="F674" s="113"/>
      <c r="G674" s="113"/>
      <c r="H674" s="113"/>
      <c r="I674" s="113"/>
      <c r="J674" s="113"/>
    </row>
    <row r="675" spans="5:10" ht="12.75">
      <c r="E675" s="113"/>
      <c r="F675" s="113"/>
      <c r="G675" s="113"/>
      <c r="H675" s="113"/>
      <c r="I675" s="113"/>
      <c r="J675" s="113"/>
    </row>
  </sheetData>
  <sheetProtection/>
  <autoFilter ref="A4:K614"/>
  <mergeCells count="26">
    <mergeCell ref="A1:K1"/>
    <mergeCell ref="A2:K2"/>
    <mergeCell ref="A616:D616"/>
    <mergeCell ref="B671:D671"/>
    <mergeCell ref="B650:D650"/>
    <mergeCell ref="B654:D654"/>
    <mergeCell ref="B651:D651"/>
    <mergeCell ref="B652:D652"/>
    <mergeCell ref="B657:D657"/>
    <mergeCell ref="B653:D653"/>
    <mergeCell ref="B669:D669"/>
    <mergeCell ref="A615:C615"/>
    <mergeCell ref="D615:G615"/>
    <mergeCell ref="B620:D620"/>
    <mergeCell ref="B618:D618"/>
    <mergeCell ref="B619:D619"/>
    <mergeCell ref="B656:D656"/>
    <mergeCell ref="B627:D627"/>
    <mergeCell ref="B665:D665"/>
    <mergeCell ref="B628:D628"/>
    <mergeCell ref="B635:D635"/>
    <mergeCell ref="B649:D649"/>
    <mergeCell ref="B642:D642"/>
    <mergeCell ref="B643:D643"/>
    <mergeCell ref="B648:D648"/>
    <mergeCell ref="B655:D655"/>
  </mergeCells>
  <printOptions horizontalCentered="1"/>
  <pageMargins left="0.984251968503937" right="0.7086614173228347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2021-03-05T10:06:43Z</cp:lastPrinted>
  <dcterms:created xsi:type="dcterms:W3CDTF">2020-02-04T18:41:13Z</dcterms:created>
  <dcterms:modified xsi:type="dcterms:W3CDTF">2021-03-17T07:51:33Z</dcterms:modified>
  <cp:category/>
  <cp:version/>
  <cp:contentType/>
  <cp:contentStatus/>
</cp:coreProperties>
</file>