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_FilterDatabase" localSheetId="0" hidden="1">'31.12.2020'!$A$3:$I$201</definedName>
    <definedName name="_xlnm.Print_Titles" localSheetId="0">'31.12.2020'!$4:$4</definedName>
  </definedNames>
  <calcPr fullCalcOnLoad="1"/>
</workbook>
</file>

<file path=xl/sharedStrings.xml><?xml version="1.0" encoding="utf-8"?>
<sst xmlns="http://schemas.openxmlformats.org/spreadsheetml/2006/main" count="465" uniqueCount="244">
  <si>
    <t>Dział</t>
  </si>
  <si>
    <t>Rozdział</t>
  </si>
  <si>
    <t>Paragraf</t>
  </si>
  <si>
    <t>Treść</t>
  </si>
  <si>
    <t>010</t>
  </si>
  <si>
    <t>Rolnictwo i łowiectwo</t>
  </si>
  <si>
    <t>01095</t>
  </si>
  <si>
    <t>Pozostała działalność</t>
  </si>
  <si>
    <t>2010</t>
  </si>
  <si>
    <t>020</t>
  </si>
  <si>
    <t>Leśnictwo</t>
  </si>
  <si>
    <t>02001</t>
  </si>
  <si>
    <t>Gospodarka leśna</t>
  </si>
  <si>
    <t>0750</t>
  </si>
  <si>
    <t>630</t>
  </si>
  <si>
    <t>Turystyka</t>
  </si>
  <si>
    <t>63003</t>
  </si>
  <si>
    <t>Zadania w zakresie upowszechniania turystyki</t>
  </si>
  <si>
    <t>0690</t>
  </si>
  <si>
    <t>Wpływy z różnych opłat</t>
  </si>
  <si>
    <t>0830</t>
  </si>
  <si>
    <t>Wpływy z usług</t>
  </si>
  <si>
    <t>700</t>
  </si>
  <si>
    <t>Gospodarka mieszkaniowa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</si>
  <si>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</si>
  <si>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</si>
  <si>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</si>
  <si>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</si>
  <si>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0920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</si>
  <si>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</si>
  <si>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</si>
  <si>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</si>
  <si>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</si>
  <si>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</si>
  <si>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</si>
  <si>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0960</t>
  </si>
  <si>
    <t>0870</t>
  </si>
  <si>
    <t>Wpływy ze sprzedaży składników majątkowych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</si>
  <si>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</si>
  <si>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</si>
  <si>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</si>
  <si>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</si>
  <si>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</si>
  <si>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</si>
  <si>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</si>
  <si>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</si>
  <si>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</si>
  <si>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</si>
  <si>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</si>
  <si>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</si>
  <si>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</si>
  <si>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</si>
  <si>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</si>
  <si>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</si>
  <si>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</si>
  <si>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</si>
  <si>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</si>
  <si>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</si>
  <si>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</si>
  <si>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</si>
  <si>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</si>
  <si>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</si>
  <si>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</si>
  <si>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</si>
  <si>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</si>
  <si>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</si>
  <si>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</si>
  <si>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</si>
  <si>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</si>
  <si>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</si>
  <si>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</si>
  <si>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</si>
  <si>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</si>
  <si>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</si>
  <si>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</si>
  <si>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</si>
  <si>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</si>
  <si>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</si>
  <si>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</si>
  <si>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</si>
  <si>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</si>
  <si>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</si>
  <si>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</si>
  <si>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</si>
  <si>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</si>
  <si>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80104</t>
  </si>
  <si>
    <t xml:space="preserve">Przedszkola </t>
  </si>
  <si>
    <t>2030</t>
  </si>
  <si>
    <t>852</t>
  </si>
  <si>
    <t>Pomoc społeczna</t>
  </si>
  <si>
    <t>Świadczenia rodzinne, świadczenia z funduszu alimentacyjneego oraz składki na ubezpieczenia emerytalne i rentowe z ubezpieczenia społecznego</t>
  </si>
  <si>
    <t>85213</t>
  </si>
  <si>
    <t>85214</t>
  </si>
  <si>
    <t>85219</t>
  </si>
  <si>
    <t>Ośrodki pomocy społecznej</t>
  </si>
  <si>
    <t>854</t>
  </si>
  <si>
    <t>Edukacyjna opieka wychowawcza</t>
  </si>
  <si>
    <t>85412</t>
  </si>
  <si>
    <t>85415</t>
  </si>
  <si>
    <t>85417</t>
  </si>
  <si>
    <t>Szkolne schroniska młodzieżowe</t>
  </si>
  <si>
    <t>0970</t>
  </si>
  <si>
    <t>Wpływy z różnych dochodów</t>
  </si>
  <si>
    <t>900</t>
  </si>
  <si>
    <t>Gospodarka komunalna i ochrona środowiska</t>
  </si>
  <si>
    <t>921</t>
  </si>
  <si>
    <t>Kultura i ochrona dziedzictwa narodowego</t>
  </si>
  <si>
    <t>92109</t>
  </si>
  <si>
    <t>Domy i ośrodki kultury, świetlice i kluby</t>
  </si>
  <si>
    <t>926</t>
  </si>
  <si>
    <t>92605</t>
  </si>
  <si>
    <t>85216</t>
  </si>
  <si>
    <t>Zasiłki stałe</t>
  </si>
  <si>
    <t>90019</t>
  </si>
  <si>
    <t>Wpływy i wydatki związane z gromadzeniem środków z opłat i kar za korzystanie ze środowiska</t>
  </si>
  <si>
    <t>2360</t>
  </si>
  <si>
    <t>Dochody jednostek samorządu terytorialnego związane z realizacją zadań z zakresu administracji rządowej oraz innych zadań zleconych ustawami</t>
  </si>
  <si>
    <t>01010</t>
  </si>
  <si>
    <t>Infrastruktura wodociągowa i sanitacyjna wsi</t>
  </si>
  <si>
    <t>92120</t>
  </si>
  <si>
    <t>Ochrona zabytków i opieka nad zabytkami</t>
  </si>
  <si>
    <t>600</t>
  </si>
  <si>
    <t>60016</t>
  </si>
  <si>
    <t>Drogi publiczne gminne</t>
  </si>
  <si>
    <t>Transport i łączność</t>
  </si>
  <si>
    <t>Kultura fizyczna</t>
  </si>
  <si>
    <t>6300</t>
  </si>
  <si>
    <t>Dotacja celowa otrzymana z tytułu pomocy finansowej udzielanej między jednostkami samorządu terytorialnego na dofinansowanie własnych zadań inwestycyjnych i zakupów inwestycyjnych</t>
  </si>
  <si>
    <t>85215</t>
  </si>
  <si>
    <t>Dodatki mieszkaniowe</t>
  </si>
  <si>
    <t>90002</t>
  </si>
  <si>
    <t>Gospodarka odpadami</t>
  </si>
  <si>
    <t>2680</t>
  </si>
  <si>
    <t>90001</t>
  </si>
  <si>
    <t>Rekompensaty utraconych dochodów w podatkach i opłatach lokalnych</t>
  </si>
  <si>
    <t>Gospodarka ściekowa i ochrona wód</t>
  </si>
  <si>
    <t>1</t>
  </si>
  <si>
    <t>2</t>
  </si>
  <si>
    <t>3</t>
  </si>
  <si>
    <t>4</t>
  </si>
  <si>
    <t>5</t>
  </si>
  <si>
    <t>6</t>
  </si>
  <si>
    <t>7</t>
  </si>
  <si>
    <t>w tym:</t>
  </si>
  <si>
    <t>dochody bieżące</t>
  </si>
  <si>
    <t>dochody majątkowe</t>
  </si>
  <si>
    <t>Dochody ogółem</t>
  </si>
  <si>
    <t>Dotacje na zadania zlecone gminie</t>
  </si>
  <si>
    <t>Dotacje na zadania własne gminy</t>
  </si>
  <si>
    <t>% wykonania</t>
  </si>
  <si>
    <t>Zmiany w ciągu roku</t>
  </si>
  <si>
    <t>Wspieranie rodziny</t>
  </si>
  <si>
    <t>8</t>
  </si>
  <si>
    <t>9</t>
  </si>
  <si>
    <t>Plan
początkowy</t>
  </si>
  <si>
    <t>Plan
po zmianach</t>
  </si>
  <si>
    <t>Wykonanie</t>
  </si>
  <si>
    <t>Zadania w zakresie kultury fizycznej</t>
  </si>
  <si>
    <t>Wpływy z opłat za zezwolenia na sprzedaż napojów alkoholowych</t>
  </si>
  <si>
    <t>Kolonie i obozy oraz inne formy wypoczynku dzieci i młodzieży szkolnej, 
a także szkolenia młodzieży</t>
  </si>
  <si>
    <t>Załącznik Nr 1</t>
  </si>
  <si>
    <t>Wpływy z pozostałych odsetek</t>
  </si>
  <si>
    <t>01042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</si>
  <si>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</si>
  <si>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gmin, związkom powiatowo-gminnym) ustawami</t>
  </si>
  <si>
    <t>0550</t>
  </si>
  <si>
    <t>Wpływy z odsetek od nieterminowych wpłat z tytułu podatków i opłat</t>
  </si>
  <si>
    <t>Wpływy z otrzymanych spadków, zapisów i darowizn w postaci pieniężnej</t>
  </si>
  <si>
    <t>Wpływy z podatku od działalności gospodarczej osób fizycznych, oplacanego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</si>
  <si>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</si>
  <si>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</si>
  <si>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</si>
  <si>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</si>
  <si>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</si>
  <si>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</si>
  <si>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0590</t>
  </si>
  <si>
    <t>Wpływy z opłat za koncesje i licencje</t>
  </si>
  <si>
    <t>Wpływy z podatku dochodowego od osób prawnych</t>
  </si>
  <si>
    <t>0660</t>
  </si>
  <si>
    <t>Wpływy z opłat za korzystanie z wychowania przedszkolnego</t>
  </si>
  <si>
    <t>Dotacje celowe otrzymane z budżetu państwa na realizację własnych zadań bieżących gmin (związków gmin, związków powiatowo-gminnych)</t>
  </si>
  <si>
    <t>Świadczenie wychowawcze</t>
  </si>
  <si>
    <t>2060</t>
  </si>
  <si>
    <t>Dotacje celowe otrzymane z budżetu państwa na zadania bieżące z zakresu administracji rządowej zlecone gminom (związkom gmin, związkom powiatowo-gminny), związane z realizacją świadczenia wychowawczego stanowiącego pomoc państwa w wychowywaniu dzieci</t>
  </si>
  <si>
    <t>Pozostałe dotacje i środki oraz pomoc finansowa</t>
  </si>
  <si>
    <t>0430</t>
  </si>
  <si>
    <t>Wpływy z opłaty targowej</t>
  </si>
  <si>
    <t>855</t>
  </si>
  <si>
    <t>Rodzina</t>
  </si>
  <si>
    <t>85501</t>
  </si>
  <si>
    <t>85502</t>
  </si>
  <si>
    <t>Wyłączenie z produkcji gruntów rolnych</t>
  </si>
  <si>
    <t>60014</t>
  </si>
  <si>
    <t>Drogi publiczne powiatowe</t>
  </si>
  <si>
    <t>Wpływy z opłat z tytułu użytkowania wieczystego nieruchomości</t>
  </si>
  <si>
    <t>0640</t>
  </si>
  <si>
    <t>Wpływy z tytułu kosztów egzekucyjnych, opłaty komorniczej i kosztów upomnień</t>
  </si>
  <si>
    <t>0940</t>
  </si>
  <si>
    <t>Wpływy z różnych rozliczń/zwrotów z lat ubiegłych</t>
  </si>
  <si>
    <t>Zasiłki okresowe, celowe i pomoc w naturze oraz składki na ubezpieczenia emerytalne i rentowe</t>
  </si>
  <si>
    <t>85230</t>
  </si>
  <si>
    <t>Pomoc w zakresie dożywiania</t>
  </si>
  <si>
    <t>Pomoc materialna dla uczniów o charakterze socjalnym</t>
  </si>
  <si>
    <t>Wpływy z rozliczeń/zwrotów z lat ubiegłych</t>
  </si>
  <si>
    <t>85503</t>
  </si>
  <si>
    <t>Karta Dużej Rodziny</t>
  </si>
  <si>
    <t>85504</t>
  </si>
  <si>
    <t>6258</t>
  </si>
  <si>
    <t>Dotacja celowa w ramach programów finansowanych z udziałem środków europejskicj oraz środków, o których mowa w art. 5 ust. 3 pkt 5 lit. a i b ustawy, lub płatności w ramach budżetu środków europejskich, realizowanych przez jednostki samorzadu terytorialnego</t>
  </si>
  <si>
    <t>Dotacje otrzymane z państwowych funduszy celowych na realizację zadań bieżących jednostek sektora finansów publicznych</t>
  </si>
  <si>
    <t>80153</t>
  </si>
  <si>
    <t>Zapewnienie uczniom prawa do bezpłatnego dostępu do podręczników, materiałów edukacyjnych lub materiałów ćwiczeniowych</t>
  </si>
  <si>
    <t>Składki na ubezpieczenie zdrowotne opłacane za osoby pobierajace niektóre świadczenia z pomocy społecznej, niektóre świadczenia rodzinne oraz za osoby uczestniczące w zajęciach w centrum integracji społecznej</t>
  </si>
  <si>
    <t>2690</t>
  </si>
  <si>
    <t>Środki z Funduszu Pracy otrzymane na realizację zadań wynikających z odrębnych ustaw</t>
  </si>
  <si>
    <t>75863</t>
  </si>
  <si>
    <t>6257</t>
  </si>
  <si>
    <t>75864</t>
  </si>
  <si>
    <t>2057</t>
  </si>
  <si>
    <t>Regionalne Programy Operacyjne 2014-2020 finansowane z udziałem środków Europejskiego Funduszu Rozwoju Regionalnego</t>
  </si>
  <si>
    <t>Regionalne Programy Operacyjne 2014-2020 finansowane z udziałem środków Europejskiego Funduszu Społecznego</t>
  </si>
  <si>
    <t xml:space="preserve">Dotacje celowe w ramach programów finansowych z udziałem środków europejskich oraz środków, o których mowa w art. 5 ust. 3 pkt 5 lit. A i b ustawy, lub płatności w ramach budżetu środków europejskich, realizowanych przez jednostki samorządu terytorialnego </t>
  </si>
  <si>
    <t>85513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</si>
  <si>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</si>
  <si>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Wpływy z otrzymywanych spadków, zapisów i darowizn w postaci pieniężnej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</si>
  <si>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</si>
  <si>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6350</t>
  </si>
  <si>
    <t>Środki otrzymane z państwowych funduszy celowych na finansowanie lub dofinansowanie kosztów realizacji inwestycji i zakupów inwestycyjnych jednostek sektora finansów publicznych</t>
  </si>
  <si>
    <t>Realizacja dochodów budżetu
 na dzień 31 grudnia 2020 roku</t>
  </si>
  <si>
    <t>75056</t>
  </si>
  <si>
    <t>75107</t>
  </si>
  <si>
    <t>Wybory Prezydenta Rzeczypospolitej Polskiej</t>
  </si>
  <si>
    <t>75816</t>
  </si>
  <si>
    <t>6290</t>
  </si>
  <si>
    <t>85295</t>
  </si>
  <si>
    <t>85505</t>
  </si>
  <si>
    <t>2059</t>
  </si>
  <si>
    <t>6259</t>
  </si>
  <si>
    <t>6330</t>
  </si>
  <si>
    <t>Dotacje celowe otrzymane z budżetu państwa na realizację inwestycji i zakupów inwestycyjnych własnych gmin (związków gmin, związków powiatowo-gminnych)</t>
  </si>
  <si>
    <t>Spis powszechny i inne</t>
  </si>
  <si>
    <t>Wpływy do rozliczenia</t>
  </si>
  <si>
    <t>Środki na dofinansowanie własnych inwestycji gmin, powiatów (związków gmin, zwiazków powiatowo-gminnych, związków powiatów), samorządów województw, pozyskane z innych źródeł</t>
  </si>
  <si>
    <t>Tworzenie i funkcjonowanie żłobków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</si>
</sst>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4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0" fontId="8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9" xfId="0" applyNumberFormat="1" applyFont="1" applyFill="1" applyBorder="1" applyAlignment="1" applyProtection="1">
      <alignment horizontal="right" vertical="center" wrapText="1"/>
      <protection locked="0"/>
    </xf>
    <xf numFmtId="10" fontId="5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10" fontId="8" fillId="38" borderId="13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38" xfId="0" applyNumberFormat="1" applyFont="1" applyFill="1" applyBorder="1" applyAlignment="1" applyProtection="1">
      <alignment horizontal="left" vertical="center" wrapText="1"/>
      <protection locked="0"/>
    </xf>
    <xf numFmtId="49" fontId="8" fillId="38" borderId="39" xfId="0" applyNumberFormat="1" applyFont="1" applyFill="1" applyBorder="1" applyAlignment="1" applyProtection="1">
      <alignment horizontal="left" vertical="center" wrapText="1"/>
      <protection locked="0"/>
    </xf>
    <xf numFmtId="49" fontId="8" fillId="38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7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showGridLines="0" tabSelected="1" view="pageBreakPreview" zoomScaleSheetLayoutView="100" workbookViewId="0" topLeftCell="A214">
      <selection activeCell="B227" sqref="B227"/>
    </sheetView>
  </sheetViews>
  <sheetFormatPr defaultColWidth="9.33203125" defaultRowHeight="12.75"/>
  <cols>
    <col min="1" max="1" width="6.83203125" style="1" customWidth="1"/>
    <col min="2" max="2" width="9.83203125" style="1" customWidth="1"/>
    <col min="3" max="3" width="9.66015625" style="1" customWidth="1"/>
    <col min="4" max="4" width="72" style="1" customWidth="1"/>
    <col min="5" max="8" width="17.33203125" style="1" customWidth="1"/>
    <col min="9" max="9" width="19" style="1" customWidth="1"/>
    <col min="10" max="16384" width="9.33203125" style="1" customWidth="1"/>
  </cols>
  <sheetData>
    <row r="1" spans="1:9" ht="15.75">
      <c r="A1" s="86" t="s">
        <v>160</v>
      </c>
      <c r="B1" s="86"/>
      <c r="C1" s="86"/>
      <c r="D1" s="86"/>
      <c r="E1" s="86"/>
      <c r="F1" s="86"/>
      <c r="G1" s="86"/>
      <c r="H1" s="86"/>
      <c r="I1" s="86"/>
    </row>
    <row r="2" spans="1:9" ht="43.5" customHeight="1">
      <c r="A2" s="87" t="s">
        <v>228</v>
      </c>
      <c r="B2" s="88"/>
      <c r="C2" s="88"/>
      <c r="D2" s="88"/>
      <c r="E2" s="88"/>
      <c r="F2" s="88"/>
      <c r="G2" s="88"/>
      <c r="H2" s="88"/>
      <c r="I2" s="88"/>
    </row>
    <row r="3" spans="1:9" ht="45.7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154</v>
      </c>
      <c r="F3" s="3" t="s">
        <v>150</v>
      </c>
      <c r="G3" s="3" t="s">
        <v>155</v>
      </c>
      <c r="H3" s="3" t="s">
        <v>156</v>
      </c>
      <c r="I3" s="2" t="s">
        <v>149</v>
      </c>
    </row>
    <row r="4" spans="1:9" s="5" customFormat="1" ht="9" customHeight="1">
      <c r="A4" s="4" t="s">
        <v>136</v>
      </c>
      <c r="B4" s="4" t="s">
        <v>137</v>
      </c>
      <c r="C4" s="4" t="s">
        <v>138</v>
      </c>
      <c r="D4" s="4" t="s">
        <v>139</v>
      </c>
      <c r="E4" s="4" t="s">
        <v>140</v>
      </c>
      <c r="F4" s="4" t="s">
        <v>141</v>
      </c>
      <c r="G4" s="4" t="s">
        <v>142</v>
      </c>
      <c r="H4" s="4" t="s">
        <v>152</v>
      </c>
      <c r="I4" s="4" t="s">
        <v>153</v>
      </c>
    </row>
    <row r="5" spans="1:9" ht="16.5" customHeight="1">
      <c r="A5" s="6" t="s">
        <v>4</v>
      </c>
      <c r="B5" s="6"/>
      <c r="C5" s="6"/>
      <c r="D5" s="7" t="s">
        <v>5</v>
      </c>
      <c r="E5" s="18">
        <f>E6+E10+E12</f>
        <v>165450</v>
      </c>
      <c r="F5" s="18">
        <f>F6+F10+F12</f>
        <v>874228.16</v>
      </c>
      <c r="G5" s="18">
        <f>G6+G10+G12</f>
        <v>1039678.16</v>
      </c>
      <c r="H5" s="18">
        <f>H6+H10+H12</f>
        <v>972080.8</v>
      </c>
      <c r="I5" s="26">
        <f aca="true" t="shared" si="0" ref="I5:I13">H5/G5</f>
        <v>0.9349824180205921</v>
      </c>
    </row>
    <row r="6" spans="1:9" ht="16.5" customHeight="1">
      <c r="A6" s="51"/>
      <c r="B6" s="19" t="s">
        <v>117</v>
      </c>
      <c r="C6" s="9"/>
      <c r="D6" s="10" t="s">
        <v>118</v>
      </c>
      <c r="E6" s="13">
        <f>SUM(E7:E9)</f>
        <v>158450</v>
      </c>
      <c r="F6" s="13">
        <f>SUM(F7:F9)</f>
        <v>50800</v>
      </c>
      <c r="G6" s="13">
        <f>SUM(G7:G9)</f>
        <v>209250</v>
      </c>
      <c r="H6" s="13">
        <f>SUM(H7:H9)</f>
        <v>208561.87</v>
      </c>
      <c r="I6" s="25">
        <f t="shared" si="0"/>
        <v>0.9967114456391876</v>
      </c>
    </row>
    <row r="7" spans="1:9" ht="16.5" customHeight="1">
      <c r="A7" s="45"/>
      <c r="B7" s="49"/>
      <c r="C7" s="11" t="s">
        <v>20</v>
      </c>
      <c r="D7" s="12" t="s">
        <v>21</v>
      </c>
      <c r="E7" s="14">
        <v>150000</v>
      </c>
      <c r="F7" s="14">
        <f>G7-E7</f>
        <v>46500</v>
      </c>
      <c r="G7" s="14">
        <v>196500</v>
      </c>
      <c r="H7" s="14">
        <v>196320.02</v>
      </c>
      <c r="I7" s="15">
        <f t="shared" si="0"/>
        <v>0.9990840712468193</v>
      </c>
    </row>
    <row r="8" spans="1:9" ht="16.5" customHeight="1">
      <c r="A8" s="45"/>
      <c r="B8" s="49"/>
      <c r="C8" s="11" t="s">
        <v>28</v>
      </c>
      <c r="D8" s="12" t="s">
        <v>161</v>
      </c>
      <c r="E8" s="14">
        <v>450</v>
      </c>
      <c r="F8" s="14">
        <f>G8-E8</f>
        <v>1800</v>
      </c>
      <c r="G8" s="14">
        <v>2250</v>
      </c>
      <c r="H8" s="14">
        <v>1949.38</v>
      </c>
      <c r="I8" s="15">
        <f t="shared" si="0"/>
        <v>0.8663911111111111</v>
      </c>
    </row>
    <row r="9" spans="1:9" ht="16.5" customHeight="1">
      <c r="A9" s="45"/>
      <c r="B9" s="49"/>
      <c r="C9" s="11" t="s">
        <v>101</v>
      </c>
      <c r="D9" s="12" t="s">
        <v>102</v>
      </c>
      <c r="E9" s="14">
        <v>8000</v>
      </c>
      <c r="F9" s="14">
        <f>G9-E9</f>
        <v>2500</v>
      </c>
      <c r="G9" s="14">
        <v>10500</v>
      </c>
      <c r="H9" s="14">
        <v>10292.47</v>
      </c>
      <c r="I9" s="15">
        <f t="shared" si="0"/>
        <v>0.980235238095238</v>
      </c>
    </row>
    <row r="10" spans="1:9" ht="16.5" customHeight="1">
      <c r="A10" s="45"/>
      <c r="B10" s="19" t="s">
        <v>162</v>
      </c>
      <c r="C10" s="9"/>
      <c r="D10" s="10" t="s">
        <v>191</v>
      </c>
      <c r="E10" s="13">
        <f>SUM(E11)</f>
        <v>0</v>
      </c>
      <c r="F10" s="13">
        <f>SUM(F11)</f>
        <v>108750</v>
      </c>
      <c r="G10" s="13">
        <f>SUM(G11)</f>
        <v>108750</v>
      </c>
      <c r="H10" s="13">
        <f>SUM(H11)</f>
        <v>43125</v>
      </c>
      <c r="I10" s="25">
        <f t="shared" si="0"/>
        <v>0.39655172413793105</v>
      </c>
    </row>
    <row r="11" spans="1:9" ht="36.75" customHeight="1">
      <c r="A11" s="45"/>
      <c r="B11" s="49"/>
      <c r="C11" s="37" t="s">
        <v>126</v>
      </c>
      <c r="D11" s="12" t="s">
        <v>127</v>
      </c>
      <c r="E11" s="14">
        <v>0</v>
      </c>
      <c r="F11" s="14">
        <f>G11-E11</f>
        <v>108750</v>
      </c>
      <c r="G11" s="14">
        <v>108750</v>
      </c>
      <c r="H11" s="14">
        <v>43125</v>
      </c>
      <c r="I11" s="15">
        <f t="shared" si="0"/>
        <v>0.39655172413793105</v>
      </c>
    </row>
    <row r="12" spans="1:9" ht="16.5" customHeight="1">
      <c r="A12" s="45"/>
      <c r="B12" s="19" t="s">
        <v>6</v>
      </c>
      <c r="C12" s="9"/>
      <c r="D12" s="10" t="s">
        <v>7</v>
      </c>
      <c r="E12" s="13">
        <f>SUM(E13:E15)</f>
        <v>7000</v>
      </c>
      <c r="F12" s="13">
        <f>SUM(F13:F15)</f>
        <v>714678.16</v>
      </c>
      <c r="G12" s="13">
        <f>SUM(G13:G15)</f>
        <v>721678.16</v>
      </c>
      <c r="H12" s="13">
        <f>SUM(H13:H15)</f>
        <v>720393.93</v>
      </c>
      <c r="I12" s="25">
        <f t="shared" si="0"/>
        <v>0.9982204948532737</v>
      </c>
    </row>
    <row r="13" spans="1:9" ht="36.75" customHeight="1">
      <c r="A13" s="45"/>
      <c r="B13" s="49"/>
      <c r="C13" s="11" t="s">
        <v>13</v>
      </c>
      <c r="D13" s="12" t="s">
        <v>163</v>
      </c>
      <c r="E13" s="14">
        <v>7000</v>
      </c>
      <c r="F13" s="14">
        <f>G13-E13</f>
        <v>500</v>
      </c>
      <c r="G13" s="14">
        <v>7500</v>
      </c>
      <c r="H13" s="14">
        <v>7468.97</v>
      </c>
      <c r="I13" s="15">
        <f t="shared" si="0"/>
        <v>0.9958626666666667</v>
      </c>
    </row>
    <row r="14" spans="1:9" ht="16.5" customHeight="1">
      <c r="A14" s="45"/>
      <c r="B14" s="49"/>
      <c r="C14" s="11" t="s">
        <v>101</v>
      </c>
      <c r="D14" s="12" t="s">
        <v>102</v>
      </c>
      <c r="E14" s="14">
        <v>0</v>
      </c>
      <c r="F14" s="14">
        <f>G14-E14</f>
        <v>11700</v>
      </c>
      <c r="G14" s="14">
        <v>11700</v>
      </c>
      <c r="H14" s="14">
        <v>11007.8</v>
      </c>
      <c r="I14" s="15">
        <f aca="true" t="shared" si="1" ref="I14:I21">H14/G14</f>
        <v>0.9408376068376068</v>
      </c>
    </row>
    <row r="15" spans="1:9" ht="36.75" customHeight="1">
      <c r="A15" s="45"/>
      <c r="B15" s="49"/>
      <c r="C15" s="37" t="s">
        <v>8</v>
      </c>
      <c r="D15" s="12" t="s">
        <v>164</v>
      </c>
      <c r="E15" s="14">
        <v>0</v>
      </c>
      <c r="F15" s="14">
        <f>G15-E15</f>
        <v>702478.16</v>
      </c>
      <c r="G15" s="14">
        <v>702478.16</v>
      </c>
      <c r="H15" s="14">
        <v>701917.16</v>
      </c>
      <c r="I15" s="15">
        <f t="shared" si="1"/>
        <v>0.999201398659853</v>
      </c>
    </row>
    <row r="16" spans="1:9" ht="16.5" customHeight="1">
      <c r="A16" s="52" t="s">
        <v>9</v>
      </c>
      <c r="B16" s="74"/>
      <c r="C16" s="6"/>
      <c r="D16" s="7" t="s">
        <v>10</v>
      </c>
      <c r="E16" s="18">
        <f aca="true" t="shared" si="2" ref="E16:H17">E17</f>
        <v>10000</v>
      </c>
      <c r="F16" s="18">
        <f t="shared" si="2"/>
        <v>-9000</v>
      </c>
      <c r="G16" s="18">
        <f t="shared" si="2"/>
        <v>1000</v>
      </c>
      <c r="H16" s="18">
        <f t="shared" si="2"/>
        <v>816.8</v>
      </c>
      <c r="I16" s="26">
        <f t="shared" si="1"/>
        <v>0.8168</v>
      </c>
    </row>
    <row r="17" spans="1:9" ht="16.5" customHeight="1">
      <c r="A17" s="45"/>
      <c r="B17" s="19" t="s">
        <v>11</v>
      </c>
      <c r="C17" s="9"/>
      <c r="D17" s="10" t="s">
        <v>12</v>
      </c>
      <c r="E17" s="13">
        <f t="shared" si="2"/>
        <v>10000</v>
      </c>
      <c r="F17" s="13">
        <f t="shared" si="2"/>
        <v>-9000</v>
      </c>
      <c r="G17" s="13">
        <f t="shared" si="2"/>
        <v>1000</v>
      </c>
      <c r="H17" s="13">
        <f t="shared" si="2"/>
        <v>816.8</v>
      </c>
      <c r="I17" s="25">
        <f t="shared" si="1"/>
        <v>0.8168</v>
      </c>
    </row>
    <row r="18" spans="1:9" ht="16.5" customHeight="1">
      <c r="A18" s="53"/>
      <c r="B18" s="48"/>
      <c r="C18" s="37" t="s">
        <v>36</v>
      </c>
      <c r="D18" s="12" t="s">
        <v>37</v>
      </c>
      <c r="E18" s="14">
        <v>10000</v>
      </c>
      <c r="F18" s="14">
        <f>G18-E18</f>
        <v>-9000</v>
      </c>
      <c r="G18" s="14">
        <v>1000</v>
      </c>
      <c r="H18" s="14">
        <v>816.8</v>
      </c>
      <c r="I18" s="15">
        <f t="shared" si="1"/>
        <v>0.8168</v>
      </c>
    </row>
    <row r="19" spans="1:9" ht="16.5" customHeight="1">
      <c r="A19" s="52" t="s">
        <v>121</v>
      </c>
      <c r="B19" s="74"/>
      <c r="C19" s="6"/>
      <c r="D19" s="7" t="s">
        <v>124</v>
      </c>
      <c r="E19" s="18">
        <f>E20+E22</f>
        <v>717794</v>
      </c>
      <c r="F19" s="18">
        <f>F20+F22</f>
        <v>205250.4</v>
      </c>
      <c r="G19" s="18">
        <f>G20+G22</f>
        <v>923044.4</v>
      </c>
      <c r="H19" s="18">
        <f>H20+H22</f>
        <v>603336.7</v>
      </c>
      <c r="I19" s="26">
        <f t="shared" si="1"/>
        <v>0.6536377881714032</v>
      </c>
    </row>
    <row r="20" spans="1:9" ht="16.5" customHeight="1">
      <c r="A20" s="51"/>
      <c r="B20" s="50" t="s">
        <v>192</v>
      </c>
      <c r="C20" s="41"/>
      <c r="D20" s="42" t="s">
        <v>193</v>
      </c>
      <c r="E20" s="43">
        <f>E21</f>
        <v>0</v>
      </c>
      <c r="F20" s="43">
        <f>F21</f>
        <v>321750</v>
      </c>
      <c r="G20" s="43">
        <f>G21</f>
        <v>321750</v>
      </c>
      <c r="H20" s="43">
        <f>H21</f>
        <v>321750</v>
      </c>
      <c r="I20" s="44">
        <f t="shared" si="1"/>
        <v>1</v>
      </c>
    </row>
    <row r="21" spans="1:9" ht="46.5" customHeight="1">
      <c r="A21" s="45"/>
      <c r="B21" s="45"/>
      <c r="C21" s="54" t="s">
        <v>126</v>
      </c>
      <c r="D21" s="12" t="s">
        <v>127</v>
      </c>
      <c r="E21" s="14">
        <v>0</v>
      </c>
      <c r="F21" s="14">
        <f>G21-E21</f>
        <v>321750</v>
      </c>
      <c r="G21" s="14">
        <v>321750</v>
      </c>
      <c r="H21" s="14">
        <v>321750</v>
      </c>
      <c r="I21" s="15">
        <f t="shared" si="1"/>
        <v>1</v>
      </c>
    </row>
    <row r="22" spans="1:9" ht="16.5" customHeight="1">
      <c r="A22" s="45"/>
      <c r="B22" s="56" t="s">
        <v>122</v>
      </c>
      <c r="C22" s="19"/>
      <c r="D22" s="10" t="s">
        <v>123</v>
      </c>
      <c r="E22" s="13">
        <f>SUM(E23:E27)</f>
        <v>717794</v>
      </c>
      <c r="F22" s="13">
        <f>SUM(F23:F27)</f>
        <v>-116499.6</v>
      </c>
      <c r="G22" s="13">
        <f>SUM(G23:G27)</f>
        <v>601294.4</v>
      </c>
      <c r="H22" s="13">
        <f>SUM(H23:H27)</f>
        <v>281586.7</v>
      </c>
      <c r="I22" s="15">
        <f aca="true" t="shared" si="3" ref="I22:I27">H22/G22</f>
        <v>0.4683008855562267</v>
      </c>
    </row>
    <row r="23" spans="1:9" ht="16.5" customHeight="1">
      <c r="A23" s="45"/>
      <c r="B23" s="45"/>
      <c r="C23" s="37" t="s">
        <v>36</v>
      </c>
      <c r="D23" s="12" t="s">
        <v>37</v>
      </c>
      <c r="E23" s="14">
        <v>0</v>
      </c>
      <c r="F23" s="14">
        <f>G23-E23</f>
        <v>72000</v>
      </c>
      <c r="G23" s="14">
        <v>72000</v>
      </c>
      <c r="H23" s="14">
        <v>71981.3</v>
      </c>
      <c r="I23" s="15">
        <f t="shared" si="3"/>
        <v>0.9997402777777779</v>
      </c>
    </row>
    <row r="24" spans="1:9" ht="16.5" customHeight="1">
      <c r="A24" s="57"/>
      <c r="B24" s="45"/>
      <c r="C24" s="37" t="s">
        <v>28</v>
      </c>
      <c r="D24" s="12" t="s">
        <v>161</v>
      </c>
      <c r="E24" s="14">
        <v>0</v>
      </c>
      <c r="F24" s="14">
        <f>G24-E24</f>
        <v>0</v>
      </c>
      <c r="G24" s="14">
        <v>0</v>
      </c>
      <c r="H24" s="14">
        <v>38</v>
      </c>
      <c r="I24" s="15"/>
    </row>
    <row r="25" spans="1:9" ht="48">
      <c r="A25" s="66"/>
      <c r="B25" s="76"/>
      <c r="C25" s="37" t="s">
        <v>207</v>
      </c>
      <c r="D25" s="12" t="s">
        <v>225</v>
      </c>
      <c r="E25" s="14">
        <v>0</v>
      </c>
      <c r="F25" s="14">
        <f>G25-E25</f>
        <v>319727</v>
      </c>
      <c r="G25" s="14">
        <v>319727</v>
      </c>
      <c r="H25" s="14">
        <v>0</v>
      </c>
      <c r="I25" s="15">
        <f t="shared" si="3"/>
        <v>0</v>
      </c>
    </row>
    <row r="26" spans="1:9" ht="36">
      <c r="A26" s="57"/>
      <c r="B26" s="57"/>
      <c r="C26" s="54" t="s">
        <v>126</v>
      </c>
      <c r="D26" s="12" t="s">
        <v>127</v>
      </c>
      <c r="E26" s="39">
        <v>717794</v>
      </c>
      <c r="F26" s="39">
        <f>G26-E26</f>
        <v>-717794</v>
      </c>
      <c r="G26" s="39">
        <v>0</v>
      </c>
      <c r="H26" s="39">
        <v>0</v>
      </c>
      <c r="I26" s="15"/>
    </row>
    <row r="27" spans="1:9" ht="39" customHeight="1">
      <c r="A27" s="57"/>
      <c r="B27" s="57"/>
      <c r="C27" s="54" t="s">
        <v>226</v>
      </c>
      <c r="D27" s="38" t="s">
        <v>227</v>
      </c>
      <c r="E27" s="39">
        <v>0</v>
      </c>
      <c r="F27" s="39">
        <f>G27-E27</f>
        <v>209567.4</v>
      </c>
      <c r="G27" s="39">
        <v>209567.4</v>
      </c>
      <c r="H27" s="39">
        <v>209567.4</v>
      </c>
      <c r="I27" s="15">
        <f t="shared" si="3"/>
        <v>1</v>
      </c>
    </row>
    <row r="28" spans="1:9" ht="16.5" customHeight="1">
      <c r="A28" s="52" t="s">
        <v>14</v>
      </c>
      <c r="B28" s="52"/>
      <c r="C28" s="74"/>
      <c r="D28" s="7" t="s">
        <v>15</v>
      </c>
      <c r="E28" s="18">
        <f>E29</f>
        <v>122000</v>
      </c>
      <c r="F28" s="18">
        <f>F29</f>
        <v>900</v>
      </c>
      <c r="G28" s="18">
        <f>G29</f>
        <v>122900</v>
      </c>
      <c r="H28" s="18">
        <f>H29</f>
        <v>104402.79</v>
      </c>
      <c r="I28" s="26">
        <f>H28/G28</f>
        <v>0.849493816110659</v>
      </c>
    </row>
    <row r="29" spans="1:9" ht="16.5" customHeight="1">
      <c r="A29" s="45"/>
      <c r="B29" s="56" t="s">
        <v>16</v>
      </c>
      <c r="C29" s="19"/>
      <c r="D29" s="10" t="s">
        <v>17</v>
      </c>
      <c r="E29" s="13">
        <f>SUM(E30:E33)</f>
        <v>122000</v>
      </c>
      <c r="F29" s="13">
        <f>SUM(F30:F33)</f>
        <v>900</v>
      </c>
      <c r="G29" s="13">
        <f>SUM(G30:G33)</f>
        <v>122900</v>
      </c>
      <c r="H29" s="13">
        <f>SUM(H30:H33)</f>
        <v>104402.79</v>
      </c>
      <c r="I29" s="25">
        <f>H29/G29</f>
        <v>0.849493816110659</v>
      </c>
    </row>
    <row r="30" spans="1:9" ht="36.75" customHeight="1">
      <c r="A30" s="45"/>
      <c r="B30" s="45"/>
      <c r="C30" s="20" t="s">
        <v>13</v>
      </c>
      <c r="D30" s="12" t="s">
        <v>163</v>
      </c>
      <c r="E30" s="14">
        <v>122000</v>
      </c>
      <c r="F30" s="14">
        <f>G30-E30</f>
        <v>0</v>
      </c>
      <c r="G30" s="14">
        <v>122000</v>
      </c>
      <c r="H30" s="14">
        <v>103449.44</v>
      </c>
      <c r="I30" s="15">
        <f>H30/G30</f>
        <v>0.8479462295081968</v>
      </c>
    </row>
    <row r="31" spans="1:9" ht="16.5" customHeight="1">
      <c r="A31" s="45"/>
      <c r="B31" s="45"/>
      <c r="C31" s="20" t="s">
        <v>28</v>
      </c>
      <c r="D31" s="12" t="s">
        <v>161</v>
      </c>
      <c r="E31" s="14">
        <v>0</v>
      </c>
      <c r="F31" s="14">
        <f>G31-E31</f>
        <v>250</v>
      </c>
      <c r="G31" s="14">
        <v>250</v>
      </c>
      <c r="H31" s="14">
        <v>181.5</v>
      </c>
      <c r="I31" s="15">
        <f aca="true" t="shared" si="4" ref="I31:I44">H31/G31</f>
        <v>0.726</v>
      </c>
    </row>
    <row r="32" spans="1:9" ht="16.5" customHeight="1">
      <c r="A32" s="57"/>
      <c r="B32" s="45"/>
      <c r="C32" s="20" t="s">
        <v>197</v>
      </c>
      <c r="D32" s="12" t="s">
        <v>203</v>
      </c>
      <c r="E32" s="14">
        <v>0</v>
      </c>
      <c r="F32" s="14">
        <f>G32-E32</f>
        <v>350</v>
      </c>
      <c r="G32" s="14">
        <v>350</v>
      </c>
      <c r="H32" s="14">
        <v>347.23</v>
      </c>
      <c r="I32" s="15">
        <f t="shared" si="4"/>
        <v>0.9920857142857143</v>
      </c>
    </row>
    <row r="33" spans="1:9" ht="16.5" customHeight="1">
      <c r="A33" s="45"/>
      <c r="B33" s="45"/>
      <c r="C33" s="20" t="s">
        <v>101</v>
      </c>
      <c r="D33" s="12" t="s">
        <v>102</v>
      </c>
      <c r="E33" s="14">
        <v>0</v>
      </c>
      <c r="F33" s="14">
        <f>G33-E33</f>
        <v>300</v>
      </c>
      <c r="G33" s="14">
        <v>300</v>
      </c>
      <c r="H33" s="14">
        <v>424.62</v>
      </c>
      <c r="I33" s="15">
        <f t="shared" si="4"/>
        <v>1.4154</v>
      </c>
    </row>
    <row r="34" spans="1:9" ht="16.5" customHeight="1">
      <c r="A34" s="52" t="s">
        <v>22</v>
      </c>
      <c r="B34" s="52"/>
      <c r="C34" s="74"/>
      <c r="D34" s="7" t="s">
        <v>23</v>
      </c>
      <c r="E34" s="18">
        <f>E35</f>
        <v>337000</v>
      </c>
      <c r="F34" s="18">
        <f>F35</f>
        <v>3600</v>
      </c>
      <c r="G34" s="18">
        <f>G35</f>
        <v>340600</v>
      </c>
      <c r="H34" s="18">
        <f>H35</f>
        <v>168005.41</v>
      </c>
      <c r="I34" s="26">
        <f t="shared" si="4"/>
        <v>0.49326309453904876</v>
      </c>
    </row>
    <row r="35" spans="1:9" ht="16.5" customHeight="1">
      <c r="A35" s="45"/>
      <c r="B35" s="56" t="s">
        <v>24</v>
      </c>
      <c r="C35" s="19"/>
      <c r="D35" s="10" t="s">
        <v>25</v>
      </c>
      <c r="E35" s="13">
        <f>SUM(E36:E41)</f>
        <v>337000</v>
      </c>
      <c r="F35" s="13">
        <f>SUM(F36:F41)</f>
        <v>3600</v>
      </c>
      <c r="G35" s="13">
        <f>SUM(G36:G41)</f>
        <v>340600</v>
      </c>
      <c r="H35" s="13">
        <f>SUM(H36:H41)</f>
        <v>168005.41</v>
      </c>
      <c r="I35" s="25">
        <f t="shared" si="4"/>
        <v>0.49326309453904876</v>
      </c>
    </row>
    <row r="36" spans="1:9" ht="16.5" customHeight="1">
      <c r="A36" s="45"/>
      <c r="B36" s="45"/>
      <c r="C36" s="20" t="s">
        <v>165</v>
      </c>
      <c r="D36" s="12" t="s">
        <v>194</v>
      </c>
      <c r="E36" s="14">
        <v>13000</v>
      </c>
      <c r="F36" s="14">
        <f aca="true" t="shared" si="5" ref="F36:F41">G36-E36</f>
        <v>0</v>
      </c>
      <c r="G36" s="14">
        <v>13000</v>
      </c>
      <c r="H36" s="14">
        <v>3669.01</v>
      </c>
      <c r="I36" s="15">
        <f t="shared" si="4"/>
        <v>0.2822315384615385</v>
      </c>
    </row>
    <row r="37" spans="1:9" ht="36.75" customHeight="1">
      <c r="A37" s="45"/>
      <c r="B37" s="45"/>
      <c r="C37" s="20" t="s">
        <v>13</v>
      </c>
      <c r="D37" s="12" t="s">
        <v>163</v>
      </c>
      <c r="E37" s="14">
        <v>118000</v>
      </c>
      <c r="F37" s="14">
        <f t="shared" si="5"/>
        <v>0</v>
      </c>
      <c r="G37" s="14">
        <v>118000</v>
      </c>
      <c r="H37" s="14">
        <v>107864.83</v>
      </c>
      <c r="I37" s="15">
        <f t="shared" si="4"/>
        <v>0.9141087288135593</v>
      </c>
    </row>
    <row r="38" spans="1:9" ht="27" customHeight="1">
      <c r="A38" s="45"/>
      <c r="B38" s="45"/>
      <c r="C38" s="54" t="s">
        <v>26</v>
      </c>
      <c r="D38" s="12" t="s">
        <v>27</v>
      </c>
      <c r="E38" s="14">
        <v>205000</v>
      </c>
      <c r="F38" s="14">
        <f t="shared" si="5"/>
        <v>0</v>
      </c>
      <c r="G38" s="14">
        <v>205000</v>
      </c>
      <c r="H38" s="14">
        <v>52491.22</v>
      </c>
      <c r="I38" s="15">
        <f t="shared" si="4"/>
        <v>0.2560547317073171</v>
      </c>
    </row>
    <row r="39" spans="1:9" ht="16.5" customHeight="1">
      <c r="A39" s="45"/>
      <c r="B39" s="45"/>
      <c r="C39" s="20" t="s">
        <v>28</v>
      </c>
      <c r="D39" s="12" t="s">
        <v>161</v>
      </c>
      <c r="E39" s="14">
        <v>1000</v>
      </c>
      <c r="F39" s="14">
        <f t="shared" si="5"/>
        <v>0</v>
      </c>
      <c r="G39" s="14">
        <v>1000</v>
      </c>
      <c r="H39" s="14">
        <v>380.85</v>
      </c>
      <c r="I39" s="15">
        <f t="shared" si="4"/>
        <v>0.38085</v>
      </c>
    </row>
    <row r="40" spans="1:9" ht="16.5" customHeight="1">
      <c r="A40" s="45"/>
      <c r="B40" s="45"/>
      <c r="C40" s="20" t="s">
        <v>197</v>
      </c>
      <c r="D40" s="12" t="s">
        <v>203</v>
      </c>
      <c r="E40" s="14">
        <v>0</v>
      </c>
      <c r="F40" s="14">
        <f t="shared" si="5"/>
        <v>0</v>
      </c>
      <c r="G40" s="14">
        <v>0</v>
      </c>
      <c r="H40" s="14">
        <v>50</v>
      </c>
      <c r="I40" s="15"/>
    </row>
    <row r="41" spans="1:9" ht="16.5" customHeight="1">
      <c r="A41" s="53"/>
      <c r="B41" s="53"/>
      <c r="C41" s="20" t="s">
        <v>101</v>
      </c>
      <c r="D41" s="12" t="s">
        <v>102</v>
      </c>
      <c r="E41" s="14">
        <v>0</v>
      </c>
      <c r="F41" s="14">
        <f t="shared" si="5"/>
        <v>3600</v>
      </c>
      <c r="G41" s="14">
        <v>3600</v>
      </c>
      <c r="H41" s="14">
        <v>3549.5</v>
      </c>
      <c r="I41" s="15">
        <f t="shared" si="4"/>
        <v>0.9859722222222222</v>
      </c>
    </row>
    <row r="42" spans="1:9" ht="16.5" customHeight="1">
      <c r="A42" s="52" t="s">
        <v>29</v>
      </c>
      <c r="B42" s="52"/>
      <c r="C42" s="74"/>
      <c r="D42" s="7" t="s">
        <v>30</v>
      </c>
      <c r="E42" s="18">
        <f>E43+E46+E53</f>
        <v>70723</v>
      </c>
      <c r="F42" s="18">
        <f>F43+F46+F53</f>
        <v>131970</v>
      </c>
      <c r="G42" s="18">
        <f>G43+G46+G53</f>
        <v>202693</v>
      </c>
      <c r="H42" s="18">
        <f>H43+H46+H53</f>
        <v>196198.46</v>
      </c>
      <c r="I42" s="26">
        <f t="shared" si="4"/>
        <v>0.9679587356248118</v>
      </c>
    </row>
    <row r="43" spans="1:9" ht="16.5" customHeight="1">
      <c r="A43" s="51"/>
      <c r="B43" s="56" t="s">
        <v>31</v>
      </c>
      <c r="C43" s="19"/>
      <c r="D43" s="10" t="s">
        <v>32</v>
      </c>
      <c r="E43" s="13">
        <f>SUM(E44:E45)</f>
        <v>70723</v>
      </c>
      <c r="F43" s="13">
        <f>SUM(F44:F45)</f>
        <v>12553</v>
      </c>
      <c r="G43" s="13">
        <f>SUM(G44:G45)</f>
        <v>83276</v>
      </c>
      <c r="H43" s="13">
        <f>SUM(H44:H45)</f>
        <v>83283.75</v>
      </c>
      <c r="I43" s="25">
        <f t="shared" si="4"/>
        <v>1.0000930640280512</v>
      </c>
    </row>
    <row r="44" spans="1:9" ht="36.75" customHeight="1">
      <c r="A44" s="45"/>
      <c r="B44" s="45"/>
      <c r="C44" s="54" t="s">
        <v>8</v>
      </c>
      <c r="D44" s="12" t="s">
        <v>164</v>
      </c>
      <c r="E44" s="14">
        <v>70723</v>
      </c>
      <c r="F44" s="14">
        <f aca="true" t="shared" si="6" ref="F44:F49">G44-E44</f>
        <v>12553</v>
      </c>
      <c r="G44" s="14">
        <v>83276</v>
      </c>
      <c r="H44" s="14">
        <v>83276</v>
      </c>
      <c r="I44" s="15">
        <f t="shared" si="4"/>
        <v>1</v>
      </c>
    </row>
    <row r="45" spans="1:9" ht="27" customHeight="1">
      <c r="A45" s="46"/>
      <c r="B45" s="53"/>
      <c r="C45" s="20" t="s">
        <v>115</v>
      </c>
      <c r="D45" s="12" t="s">
        <v>116</v>
      </c>
      <c r="E45" s="14">
        <v>0</v>
      </c>
      <c r="F45" s="14">
        <f t="shared" si="6"/>
        <v>0</v>
      </c>
      <c r="G45" s="14">
        <v>0</v>
      </c>
      <c r="H45" s="14">
        <v>7.75</v>
      </c>
      <c r="I45" s="15"/>
    </row>
    <row r="46" spans="1:9" ht="18.75" customHeight="1">
      <c r="A46" s="45"/>
      <c r="B46" s="68" t="s">
        <v>33</v>
      </c>
      <c r="C46" s="19"/>
      <c r="D46" s="10" t="s">
        <v>34</v>
      </c>
      <c r="E46" s="13">
        <f>SUM(E47:E52)</f>
        <v>0</v>
      </c>
      <c r="F46" s="13">
        <f>SUM(F47:F52)</f>
        <v>92093</v>
      </c>
      <c r="G46" s="13">
        <f>SUM(G47:G52)</f>
        <v>92093</v>
      </c>
      <c r="H46" s="13">
        <f>SUM(H47:H52)</f>
        <v>91634.41</v>
      </c>
      <c r="I46" s="25">
        <f>H46/G46</f>
        <v>0.9950203598536262</v>
      </c>
    </row>
    <row r="47" spans="1:9" ht="37.5" customHeight="1">
      <c r="A47" s="45"/>
      <c r="B47" s="45"/>
      <c r="C47" s="20" t="s">
        <v>13</v>
      </c>
      <c r="D47" s="12" t="s">
        <v>163</v>
      </c>
      <c r="E47" s="14">
        <v>0</v>
      </c>
      <c r="F47" s="14">
        <f>G47-E47</f>
        <v>2300</v>
      </c>
      <c r="G47" s="14">
        <v>2300</v>
      </c>
      <c r="H47" s="14">
        <v>1771.83</v>
      </c>
      <c r="I47" s="15">
        <f>H47/G47</f>
        <v>0.7703608695652173</v>
      </c>
    </row>
    <row r="48" spans="1:9" ht="16.5" customHeight="1">
      <c r="A48" s="45"/>
      <c r="B48" s="45"/>
      <c r="C48" s="20" t="s">
        <v>20</v>
      </c>
      <c r="D48" s="12" t="s">
        <v>21</v>
      </c>
      <c r="E48" s="14">
        <v>0</v>
      </c>
      <c r="F48" s="14">
        <f t="shared" si="6"/>
        <v>0</v>
      </c>
      <c r="G48" s="14">
        <v>0</v>
      </c>
      <c r="H48" s="14">
        <v>7.15</v>
      </c>
      <c r="I48" s="15"/>
    </row>
    <row r="49" spans="1:9" ht="16.5" customHeight="1">
      <c r="A49" s="45"/>
      <c r="B49" s="45"/>
      <c r="C49" s="20" t="s">
        <v>28</v>
      </c>
      <c r="D49" s="12" t="s">
        <v>161</v>
      </c>
      <c r="E49" s="14"/>
      <c r="F49" s="14">
        <f t="shared" si="6"/>
        <v>50</v>
      </c>
      <c r="G49" s="14">
        <v>50</v>
      </c>
      <c r="H49" s="14">
        <v>2.87</v>
      </c>
      <c r="I49" s="15"/>
    </row>
    <row r="50" spans="1:9" ht="16.5" customHeight="1">
      <c r="A50" s="45"/>
      <c r="B50" s="45"/>
      <c r="C50" s="20" t="s">
        <v>197</v>
      </c>
      <c r="D50" s="12" t="s">
        <v>203</v>
      </c>
      <c r="E50" s="14">
        <v>0</v>
      </c>
      <c r="F50" s="14">
        <f>G50-E50</f>
        <v>643</v>
      </c>
      <c r="G50" s="14">
        <v>643</v>
      </c>
      <c r="H50" s="14">
        <v>663.6</v>
      </c>
      <c r="I50" s="15">
        <f>H50/G50</f>
        <v>1.0320373250388803</v>
      </c>
    </row>
    <row r="51" spans="1:9" ht="16.5" customHeight="1">
      <c r="A51" s="45"/>
      <c r="B51" s="45"/>
      <c r="C51" s="20" t="s">
        <v>35</v>
      </c>
      <c r="D51" s="12" t="s">
        <v>224</v>
      </c>
      <c r="E51" s="14">
        <v>0</v>
      </c>
      <c r="F51" s="14">
        <f>G51-E51</f>
        <v>20500</v>
      </c>
      <c r="G51" s="14">
        <v>20500</v>
      </c>
      <c r="H51" s="14">
        <v>20623.71</v>
      </c>
      <c r="I51" s="15">
        <f>H51/G51</f>
        <v>1.0060346341463413</v>
      </c>
    </row>
    <row r="52" spans="1:9" ht="16.5" customHeight="1">
      <c r="A52" s="61"/>
      <c r="B52" s="61"/>
      <c r="C52" s="20" t="s">
        <v>101</v>
      </c>
      <c r="D52" s="12" t="s">
        <v>102</v>
      </c>
      <c r="E52" s="14">
        <v>0</v>
      </c>
      <c r="F52" s="14">
        <f>G52-E52</f>
        <v>68600</v>
      </c>
      <c r="G52" s="14">
        <v>68600</v>
      </c>
      <c r="H52" s="14">
        <v>68565.25</v>
      </c>
      <c r="I52" s="15">
        <f>H52/G52</f>
        <v>0.9994934402332362</v>
      </c>
    </row>
    <row r="53" spans="1:9" ht="18" customHeight="1">
      <c r="A53" s="57"/>
      <c r="B53" s="70" t="s">
        <v>229</v>
      </c>
      <c r="C53" s="19"/>
      <c r="D53" s="10" t="s">
        <v>240</v>
      </c>
      <c r="E53" s="13">
        <f>SUM(E54:E54)</f>
        <v>0</v>
      </c>
      <c r="F53" s="13">
        <f>SUM(F54:F54)</f>
        <v>27324</v>
      </c>
      <c r="G53" s="13">
        <f>SUM(G54:G54)</f>
        <v>27324</v>
      </c>
      <c r="H53" s="13">
        <f>SUM(H54:H54)</f>
        <v>21280.3</v>
      </c>
      <c r="I53" s="25">
        <f>H53/G53</f>
        <v>0.7788134972917581</v>
      </c>
    </row>
    <row r="54" spans="1:9" ht="36.75" customHeight="1">
      <c r="A54" s="57"/>
      <c r="B54" s="45"/>
      <c r="C54" s="54" t="s">
        <v>8</v>
      </c>
      <c r="D54" s="12" t="s">
        <v>164</v>
      </c>
      <c r="E54" s="14">
        <v>0</v>
      </c>
      <c r="F54" s="14">
        <f>G54-E54</f>
        <v>27324</v>
      </c>
      <c r="G54" s="14">
        <v>27324</v>
      </c>
      <c r="H54" s="14">
        <v>21280.3</v>
      </c>
      <c r="I54" s="15">
        <f>H54/G54</f>
        <v>0.7788134972917581</v>
      </c>
    </row>
    <row r="55" spans="1:9" ht="27" customHeight="1">
      <c r="A55" s="52" t="s">
        <v>38</v>
      </c>
      <c r="B55" s="52"/>
      <c r="C55" s="74"/>
      <c r="D55" s="7" t="s">
        <v>39</v>
      </c>
      <c r="E55" s="18">
        <f>E56+E58</f>
        <v>1848</v>
      </c>
      <c r="F55" s="18">
        <f>F56+F58</f>
        <v>60719</v>
      </c>
      <c r="G55" s="18">
        <f>G56+G58</f>
        <v>62567</v>
      </c>
      <c r="H55" s="18">
        <f>H56+H58</f>
        <v>62567</v>
      </c>
      <c r="I55" s="26">
        <f aca="true" t="shared" si="7" ref="I55:I63">H55/G55</f>
        <v>1</v>
      </c>
    </row>
    <row r="56" spans="1:9" ht="18" customHeight="1">
      <c r="A56" s="45"/>
      <c r="B56" s="56" t="s">
        <v>40</v>
      </c>
      <c r="C56" s="19"/>
      <c r="D56" s="10" t="s">
        <v>41</v>
      </c>
      <c r="E56" s="13">
        <f aca="true" t="shared" si="8" ref="E56:H58">E57</f>
        <v>1848</v>
      </c>
      <c r="F56" s="13">
        <f t="shared" si="8"/>
        <v>0</v>
      </c>
      <c r="G56" s="13">
        <f t="shared" si="8"/>
        <v>1848</v>
      </c>
      <c r="H56" s="13">
        <f t="shared" si="8"/>
        <v>1848</v>
      </c>
      <c r="I56" s="25">
        <f t="shared" si="7"/>
        <v>1</v>
      </c>
    </row>
    <row r="57" spans="1:9" ht="36.75" customHeight="1">
      <c r="A57" s="45"/>
      <c r="B57" s="45"/>
      <c r="C57" s="54" t="s">
        <v>8</v>
      </c>
      <c r="D57" s="12" t="s">
        <v>164</v>
      </c>
      <c r="E57" s="14">
        <v>1848</v>
      </c>
      <c r="F57" s="14">
        <f>G57-E57</f>
        <v>0</v>
      </c>
      <c r="G57" s="14">
        <v>1848</v>
      </c>
      <c r="H57" s="14">
        <v>1848</v>
      </c>
      <c r="I57" s="15">
        <f t="shared" si="7"/>
        <v>1</v>
      </c>
    </row>
    <row r="58" spans="1:9" ht="12.75">
      <c r="A58" s="45"/>
      <c r="B58" s="56" t="s">
        <v>230</v>
      </c>
      <c r="C58" s="19"/>
      <c r="D58" s="10" t="s">
        <v>231</v>
      </c>
      <c r="E58" s="13">
        <f t="shared" si="8"/>
        <v>0</v>
      </c>
      <c r="F58" s="13">
        <f t="shared" si="8"/>
        <v>60719</v>
      </c>
      <c r="G58" s="13">
        <f t="shared" si="8"/>
        <v>60719</v>
      </c>
      <c r="H58" s="13">
        <f t="shared" si="8"/>
        <v>60719</v>
      </c>
      <c r="I58" s="25">
        <f t="shared" si="7"/>
        <v>1</v>
      </c>
    </row>
    <row r="59" spans="1:9" ht="36.75" customHeight="1">
      <c r="A59" s="46"/>
      <c r="B59" s="53"/>
      <c r="C59" s="54" t="s">
        <v>8</v>
      </c>
      <c r="D59" s="12" t="s">
        <v>164</v>
      </c>
      <c r="E59" s="14">
        <v>0</v>
      </c>
      <c r="F59" s="14">
        <f>G59-E59</f>
        <v>60719</v>
      </c>
      <c r="G59" s="14">
        <v>60719</v>
      </c>
      <c r="H59" s="14">
        <v>60719</v>
      </c>
      <c r="I59" s="15">
        <f t="shared" si="7"/>
        <v>1</v>
      </c>
    </row>
    <row r="60" spans="1:9" ht="25.5">
      <c r="A60" s="58" t="s">
        <v>42</v>
      </c>
      <c r="B60" s="58"/>
      <c r="C60" s="74"/>
      <c r="D60" s="27" t="s">
        <v>43</v>
      </c>
      <c r="E60" s="18">
        <f>E61+E63+E72+E82+E90</f>
        <v>15340947</v>
      </c>
      <c r="F60" s="18">
        <f>F61+F63+F72+F82+F90</f>
        <v>1270636</v>
      </c>
      <c r="G60" s="18">
        <f>G61+G63+G72+G82+G90</f>
        <v>16611583</v>
      </c>
      <c r="H60" s="18">
        <f>H61+H63+H72+H82+H90</f>
        <v>16542165.580000002</v>
      </c>
      <c r="I60" s="26">
        <f t="shared" si="7"/>
        <v>0.9958211435960078</v>
      </c>
    </row>
    <row r="61" spans="1:9" ht="18.75" customHeight="1">
      <c r="A61" s="59"/>
      <c r="B61" s="60" t="s">
        <v>44</v>
      </c>
      <c r="C61" s="19"/>
      <c r="D61" s="10" t="s">
        <v>45</v>
      </c>
      <c r="E61" s="13">
        <f>SUM(E62:E62)</f>
        <v>4500</v>
      </c>
      <c r="F61" s="13">
        <f>SUM(F62:F62)</f>
        <v>5500</v>
      </c>
      <c r="G61" s="13">
        <f>SUM(G62:G62)</f>
        <v>10000</v>
      </c>
      <c r="H61" s="13">
        <f>SUM(H62:H62)</f>
        <v>12209.1</v>
      </c>
      <c r="I61" s="25">
        <f t="shared" si="7"/>
        <v>1.22091</v>
      </c>
    </row>
    <row r="62" spans="1:9" ht="27" customHeight="1">
      <c r="A62" s="45"/>
      <c r="B62" s="45"/>
      <c r="C62" s="20" t="s">
        <v>46</v>
      </c>
      <c r="D62" s="12" t="s">
        <v>168</v>
      </c>
      <c r="E62" s="14">
        <v>4500</v>
      </c>
      <c r="F62" s="14">
        <f>G62-E62</f>
        <v>5500</v>
      </c>
      <c r="G62" s="14">
        <v>10000</v>
      </c>
      <c r="H62" s="14">
        <v>12209.1</v>
      </c>
      <c r="I62" s="15">
        <f t="shared" si="7"/>
        <v>1.22091</v>
      </c>
    </row>
    <row r="63" spans="1:9" ht="39.75" customHeight="1">
      <c r="A63" s="45"/>
      <c r="B63" s="60" t="s">
        <v>47</v>
      </c>
      <c r="C63" s="19"/>
      <c r="D63" s="10" t="s">
        <v>48</v>
      </c>
      <c r="E63" s="13">
        <f>SUM(E64:E71)</f>
        <v>4104419</v>
      </c>
      <c r="F63" s="13">
        <f>SUM(F64:F71)</f>
        <v>1196200</v>
      </c>
      <c r="G63" s="13">
        <f>SUM(G64:G71)</f>
        <v>5300619</v>
      </c>
      <c r="H63" s="13">
        <f>SUM(H64:H71)</f>
        <v>5297438.600000001</v>
      </c>
      <c r="I63" s="25">
        <f t="shared" si="7"/>
        <v>0.9993999946044039</v>
      </c>
    </row>
    <row r="64" spans="1:9" ht="16.5" customHeight="1">
      <c r="A64" s="45"/>
      <c r="B64" s="45"/>
      <c r="C64" s="20" t="s">
        <v>49</v>
      </c>
      <c r="D64" s="12" t="s">
        <v>169</v>
      </c>
      <c r="E64" s="14">
        <v>3920000</v>
      </c>
      <c r="F64" s="14">
        <f aca="true" t="shared" si="9" ref="F64:F71">G64-E64</f>
        <v>1180000</v>
      </c>
      <c r="G64" s="14">
        <v>5100000</v>
      </c>
      <c r="H64" s="14">
        <v>5100853.24</v>
      </c>
      <c r="I64" s="15">
        <f aca="true" t="shared" si="10" ref="I64:I71">H64/G64</f>
        <v>1.0001673019607844</v>
      </c>
    </row>
    <row r="65" spans="1:9" ht="16.5" customHeight="1">
      <c r="A65" s="45"/>
      <c r="B65" s="45"/>
      <c r="C65" s="20" t="s">
        <v>50</v>
      </c>
      <c r="D65" s="12" t="s">
        <v>170</v>
      </c>
      <c r="E65" s="14">
        <v>58853</v>
      </c>
      <c r="F65" s="14">
        <f t="shared" si="9"/>
        <v>0</v>
      </c>
      <c r="G65" s="14">
        <v>58853</v>
      </c>
      <c r="H65" s="14">
        <v>43840.96</v>
      </c>
      <c r="I65" s="15">
        <f t="shared" si="10"/>
        <v>0.7449231135201264</v>
      </c>
    </row>
    <row r="66" spans="1:9" ht="16.5" customHeight="1">
      <c r="A66" s="45"/>
      <c r="B66" s="45"/>
      <c r="C66" s="20" t="s">
        <v>51</v>
      </c>
      <c r="D66" s="12" t="s">
        <v>171</v>
      </c>
      <c r="E66" s="14">
        <v>90866</v>
      </c>
      <c r="F66" s="14">
        <f t="shared" si="9"/>
        <v>0</v>
      </c>
      <c r="G66" s="14">
        <v>90866</v>
      </c>
      <c r="H66" s="14">
        <v>92111</v>
      </c>
      <c r="I66" s="15">
        <f t="shared" si="10"/>
        <v>1.013701494508397</v>
      </c>
    </row>
    <row r="67" spans="1:9" ht="16.5" customHeight="1">
      <c r="A67" s="45"/>
      <c r="B67" s="45"/>
      <c r="C67" s="20" t="s">
        <v>52</v>
      </c>
      <c r="D67" s="12" t="s">
        <v>172</v>
      </c>
      <c r="E67" s="14">
        <v>27000</v>
      </c>
      <c r="F67" s="14">
        <f t="shared" si="9"/>
        <v>3000</v>
      </c>
      <c r="G67" s="14">
        <v>30000</v>
      </c>
      <c r="H67" s="14">
        <v>29128</v>
      </c>
      <c r="I67" s="15">
        <f t="shared" si="10"/>
        <v>0.9709333333333333</v>
      </c>
    </row>
    <row r="68" spans="1:9" ht="16.5" customHeight="1">
      <c r="A68" s="45"/>
      <c r="B68" s="45"/>
      <c r="C68" s="20" t="s">
        <v>53</v>
      </c>
      <c r="D68" s="12" t="s">
        <v>173</v>
      </c>
      <c r="E68" s="14">
        <v>5000</v>
      </c>
      <c r="F68" s="14">
        <f t="shared" si="9"/>
        <v>12000</v>
      </c>
      <c r="G68" s="14">
        <v>17000</v>
      </c>
      <c r="H68" s="14">
        <v>16694</v>
      </c>
      <c r="I68" s="15">
        <f t="shared" si="10"/>
        <v>0.982</v>
      </c>
    </row>
    <row r="69" spans="1:9" ht="16.5" customHeight="1">
      <c r="A69" s="45"/>
      <c r="B69" s="45"/>
      <c r="C69" s="20" t="s">
        <v>195</v>
      </c>
      <c r="D69" s="12" t="s">
        <v>196</v>
      </c>
      <c r="E69" s="14">
        <v>0</v>
      </c>
      <c r="F69" s="14">
        <f t="shared" si="9"/>
        <v>200</v>
      </c>
      <c r="G69" s="14">
        <v>200</v>
      </c>
      <c r="H69" s="14">
        <v>278.4</v>
      </c>
      <c r="I69" s="15">
        <f t="shared" si="10"/>
        <v>1.392</v>
      </c>
    </row>
    <row r="70" spans="1:9" ht="16.5" customHeight="1">
      <c r="A70" s="45"/>
      <c r="B70" s="45"/>
      <c r="C70" s="20" t="s">
        <v>54</v>
      </c>
      <c r="D70" s="12" t="s">
        <v>166</v>
      </c>
      <c r="E70" s="14">
        <v>500</v>
      </c>
      <c r="F70" s="14">
        <f t="shared" si="9"/>
        <v>1000</v>
      </c>
      <c r="G70" s="14">
        <v>1500</v>
      </c>
      <c r="H70" s="14">
        <v>12415</v>
      </c>
      <c r="I70" s="15">
        <f t="shared" si="10"/>
        <v>8.276666666666667</v>
      </c>
    </row>
    <row r="71" spans="1:9" ht="16.5" customHeight="1">
      <c r="A71" s="46"/>
      <c r="B71" s="53"/>
      <c r="C71" s="20" t="s">
        <v>132</v>
      </c>
      <c r="D71" s="12" t="s">
        <v>134</v>
      </c>
      <c r="E71" s="14">
        <v>2200</v>
      </c>
      <c r="F71" s="14">
        <f t="shared" si="9"/>
        <v>0</v>
      </c>
      <c r="G71" s="14">
        <v>2200</v>
      </c>
      <c r="H71" s="14">
        <v>2118</v>
      </c>
      <c r="I71" s="15">
        <f t="shared" si="10"/>
        <v>0.9627272727272728</v>
      </c>
    </row>
    <row r="72" spans="1:9" ht="39.75" customHeight="1">
      <c r="A72" s="45"/>
      <c r="B72" s="69" t="s">
        <v>55</v>
      </c>
      <c r="C72" s="19"/>
      <c r="D72" s="10" t="s">
        <v>56</v>
      </c>
      <c r="E72" s="13">
        <f>SUM(E73:E81)</f>
        <v>2835379</v>
      </c>
      <c r="F72" s="13">
        <f>SUM(F73:F81)</f>
        <v>33300</v>
      </c>
      <c r="G72" s="13">
        <f>SUM(G73:G81)</f>
        <v>2868679</v>
      </c>
      <c r="H72" s="13">
        <f>SUM(H73:H81)</f>
        <v>2978136.9500000007</v>
      </c>
      <c r="I72" s="25">
        <f>H72/G72</f>
        <v>1.0381562210341417</v>
      </c>
    </row>
    <row r="73" spans="1:9" ht="16.5" customHeight="1">
      <c r="A73" s="45"/>
      <c r="B73" s="45"/>
      <c r="C73" s="20" t="s">
        <v>49</v>
      </c>
      <c r="D73" s="12" t="s">
        <v>169</v>
      </c>
      <c r="E73" s="14">
        <v>1600000</v>
      </c>
      <c r="F73" s="14">
        <f aca="true" t="shared" si="11" ref="F73:F81">G73-E73</f>
        <v>0</v>
      </c>
      <c r="G73" s="14">
        <v>1600000</v>
      </c>
      <c r="H73" s="14">
        <v>1675060.28</v>
      </c>
      <c r="I73" s="15">
        <f aca="true" t="shared" si="12" ref="I73:I81">H73/G73</f>
        <v>1.046912675</v>
      </c>
    </row>
    <row r="74" spans="1:9" ht="16.5" customHeight="1">
      <c r="A74" s="45"/>
      <c r="B74" s="45"/>
      <c r="C74" s="20" t="s">
        <v>50</v>
      </c>
      <c r="D74" s="12" t="s">
        <v>170</v>
      </c>
      <c r="E74" s="14">
        <v>674728</v>
      </c>
      <c r="F74" s="14">
        <f t="shared" si="11"/>
        <v>0</v>
      </c>
      <c r="G74" s="14">
        <v>674728</v>
      </c>
      <c r="H74" s="14">
        <v>675022.21</v>
      </c>
      <c r="I74" s="15">
        <f t="shared" si="12"/>
        <v>1.0004360423755942</v>
      </c>
    </row>
    <row r="75" spans="1:9" ht="16.5" customHeight="1">
      <c r="A75" s="45"/>
      <c r="B75" s="45"/>
      <c r="C75" s="20" t="s">
        <v>51</v>
      </c>
      <c r="D75" s="12" t="s">
        <v>171</v>
      </c>
      <c r="E75" s="14">
        <v>7801</v>
      </c>
      <c r="F75" s="14">
        <f t="shared" si="11"/>
        <v>0</v>
      </c>
      <c r="G75" s="14">
        <v>7801</v>
      </c>
      <c r="H75" s="14">
        <v>7963.72</v>
      </c>
      <c r="I75" s="15">
        <f t="shared" si="12"/>
        <v>1.0208588642481733</v>
      </c>
    </row>
    <row r="76" spans="1:9" ht="16.5" customHeight="1">
      <c r="A76" s="45"/>
      <c r="B76" s="45"/>
      <c r="C76" s="20" t="s">
        <v>52</v>
      </c>
      <c r="D76" s="12" t="s">
        <v>172</v>
      </c>
      <c r="E76" s="14">
        <v>190000</v>
      </c>
      <c r="F76" s="14">
        <f t="shared" si="11"/>
        <v>0</v>
      </c>
      <c r="G76" s="14">
        <v>190000</v>
      </c>
      <c r="H76" s="14">
        <v>148741.81</v>
      </c>
      <c r="I76" s="15">
        <f t="shared" si="12"/>
        <v>0.7828516315789473</v>
      </c>
    </row>
    <row r="77" spans="1:9" ht="16.5" customHeight="1">
      <c r="A77" s="45"/>
      <c r="B77" s="45"/>
      <c r="C77" s="20" t="s">
        <v>57</v>
      </c>
      <c r="D77" s="12" t="s">
        <v>174</v>
      </c>
      <c r="E77" s="14">
        <v>50000</v>
      </c>
      <c r="F77" s="14">
        <f t="shared" si="11"/>
        <v>-40000</v>
      </c>
      <c r="G77" s="14">
        <v>10000</v>
      </c>
      <c r="H77" s="14">
        <v>10663.06</v>
      </c>
      <c r="I77" s="15">
        <f t="shared" si="12"/>
        <v>1.066306</v>
      </c>
    </row>
    <row r="78" spans="1:9" ht="16.5" customHeight="1">
      <c r="A78" s="45"/>
      <c r="B78" s="45"/>
      <c r="C78" s="20" t="s">
        <v>185</v>
      </c>
      <c r="D78" s="12" t="s">
        <v>186</v>
      </c>
      <c r="E78" s="14">
        <v>1150</v>
      </c>
      <c r="F78" s="14">
        <f>G78-E78</f>
        <v>-900</v>
      </c>
      <c r="G78" s="14">
        <v>250</v>
      </c>
      <c r="H78" s="14">
        <v>245</v>
      </c>
      <c r="I78" s="15">
        <f>H78/G78</f>
        <v>0.98</v>
      </c>
    </row>
    <row r="79" spans="1:9" ht="16.5" customHeight="1">
      <c r="A79" s="45"/>
      <c r="B79" s="45"/>
      <c r="C79" s="20" t="s">
        <v>53</v>
      </c>
      <c r="D79" s="12" t="s">
        <v>173</v>
      </c>
      <c r="E79" s="14">
        <v>300000</v>
      </c>
      <c r="F79" s="14">
        <f t="shared" si="11"/>
        <v>70000</v>
      </c>
      <c r="G79" s="14">
        <v>370000</v>
      </c>
      <c r="H79" s="14">
        <v>439903.22</v>
      </c>
      <c r="I79" s="15">
        <f t="shared" si="12"/>
        <v>1.1889276216216216</v>
      </c>
    </row>
    <row r="80" spans="1:9" ht="16.5" customHeight="1">
      <c r="A80" s="61"/>
      <c r="B80" s="61"/>
      <c r="C80" s="20" t="s">
        <v>195</v>
      </c>
      <c r="D80" s="12" t="s">
        <v>196</v>
      </c>
      <c r="E80" s="14">
        <v>4700</v>
      </c>
      <c r="F80" s="14">
        <f t="shared" si="11"/>
        <v>1700</v>
      </c>
      <c r="G80" s="14">
        <v>6400</v>
      </c>
      <c r="H80" s="14">
        <v>9718.05</v>
      </c>
      <c r="I80" s="15">
        <f t="shared" si="12"/>
        <v>1.5184453125</v>
      </c>
    </row>
    <row r="81" spans="1:9" ht="16.5" customHeight="1">
      <c r="A81" s="45"/>
      <c r="B81" s="53"/>
      <c r="C81" s="20" t="s">
        <v>54</v>
      </c>
      <c r="D81" s="12" t="s">
        <v>166</v>
      </c>
      <c r="E81" s="14">
        <v>7000</v>
      </c>
      <c r="F81" s="14">
        <f t="shared" si="11"/>
        <v>2500</v>
      </c>
      <c r="G81" s="14">
        <v>9500</v>
      </c>
      <c r="H81" s="14">
        <v>10819.6</v>
      </c>
      <c r="I81" s="15">
        <f t="shared" si="12"/>
        <v>1.1389052631578949</v>
      </c>
    </row>
    <row r="82" spans="1:9" ht="27" customHeight="1">
      <c r="A82" s="45"/>
      <c r="B82" s="56" t="s">
        <v>58</v>
      </c>
      <c r="C82" s="19"/>
      <c r="D82" s="10" t="s">
        <v>59</v>
      </c>
      <c r="E82" s="13">
        <f>SUM(E83:E89)</f>
        <v>235500</v>
      </c>
      <c r="F82" s="13">
        <f>SUM(F83:F89)</f>
        <v>38400</v>
      </c>
      <c r="G82" s="13">
        <f>SUM(G83:G89)</f>
        <v>273900</v>
      </c>
      <c r="H82" s="13">
        <f>SUM(H83:H89)</f>
        <v>303919.3</v>
      </c>
      <c r="I82" s="25">
        <f aca="true" t="shared" si="13" ref="I82:I110">H82/G82</f>
        <v>1.109599488864549</v>
      </c>
    </row>
    <row r="83" spans="1:9" ht="16.5" customHeight="1">
      <c r="A83" s="45"/>
      <c r="B83" s="45"/>
      <c r="C83" s="20" t="s">
        <v>60</v>
      </c>
      <c r="D83" s="12" t="s">
        <v>61</v>
      </c>
      <c r="E83" s="14">
        <v>26000</v>
      </c>
      <c r="F83" s="14">
        <f>G83-E83</f>
        <v>2000</v>
      </c>
      <c r="G83" s="14">
        <v>28000</v>
      </c>
      <c r="H83" s="14">
        <v>31845</v>
      </c>
      <c r="I83" s="15">
        <f t="shared" si="13"/>
        <v>1.1373214285714286</v>
      </c>
    </row>
    <row r="84" spans="1:9" ht="16.5" customHeight="1">
      <c r="A84" s="45"/>
      <c r="B84" s="45"/>
      <c r="C84" s="20" t="s">
        <v>62</v>
      </c>
      <c r="D84" s="12" t="s">
        <v>63</v>
      </c>
      <c r="E84" s="14">
        <v>30000</v>
      </c>
      <c r="F84" s="14">
        <f aca="true" t="shared" si="14" ref="F84:F89">G84-E84</f>
        <v>16000</v>
      </c>
      <c r="G84" s="14">
        <v>46000</v>
      </c>
      <c r="H84" s="14">
        <v>45126.4</v>
      </c>
      <c r="I84" s="15">
        <f t="shared" si="13"/>
        <v>0.981008695652174</v>
      </c>
    </row>
    <row r="85" spans="1:9" ht="16.5" customHeight="1">
      <c r="A85" s="45"/>
      <c r="B85" s="45"/>
      <c r="C85" s="20" t="s">
        <v>64</v>
      </c>
      <c r="D85" s="12" t="s">
        <v>158</v>
      </c>
      <c r="E85" s="14">
        <v>140000</v>
      </c>
      <c r="F85" s="14">
        <f t="shared" si="14"/>
        <v>0</v>
      </c>
      <c r="G85" s="14">
        <v>140000</v>
      </c>
      <c r="H85" s="14">
        <v>158813.06</v>
      </c>
      <c r="I85" s="15">
        <f t="shared" si="13"/>
        <v>1.134379</v>
      </c>
    </row>
    <row r="86" spans="1:9" ht="27" customHeight="1">
      <c r="A86" s="45"/>
      <c r="B86" s="45"/>
      <c r="C86" s="20" t="s">
        <v>65</v>
      </c>
      <c r="D86" s="12" t="s">
        <v>66</v>
      </c>
      <c r="E86" s="14">
        <v>37000</v>
      </c>
      <c r="F86" s="14">
        <f t="shared" si="14"/>
        <v>15000</v>
      </c>
      <c r="G86" s="14">
        <v>52000</v>
      </c>
      <c r="H86" s="14">
        <v>58647.5</v>
      </c>
      <c r="I86" s="15">
        <f t="shared" si="13"/>
        <v>1.1278365384615385</v>
      </c>
    </row>
    <row r="87" spans="1:9" ht="16.5" customHeight="1">
      <c r="A87" s="45"/>
      <c r="B87" s="45"/>
      <c r="C87" s="20" t="s">
        <v>175</v>
      </c>
      <c r="D87" s="12" t="s">
        <v>176</v>
      </c>
      <c r="E87" s="14">
        <v>200</v>
      </c>
      <c r="F87" s="14">
        <f>G87-E87</f>
        <v>0</v>
      </c>
      <c r="G87" s="14">
        <v>200</v>
      </c>
      <c r="H87" s="14">
        <v>0</v>
      </c>
      <c r="I87" s="15">
        <f>H87/G87</f>
        <v>0</v>
      </c>
    </row>
    <row r="88" spans="1:9" ht="16.5" customHeight="1">
      <c r="A88" s="45"/>
      <c r="B88" s="45"/>
      <c r="C88" s="20" t="s">
        <v>18</v>
      </c>
      <c r="D88" s="12" t="s">
        <v>19</v>
      </c>
      <c r="E88" s="14">
        <v>2000</v>
      </c>
      <c r="F88" s="14">
        <f t="shared" si="14"/>
        <v>4000</v>
      </c>
      <c r="G88" s="14">
        <v>6000</v>
      </c>
      <c r="H88" s="14">
        <v>7000</v>
      </c>
      <c r="I88" s="15">
        <f t="shared" si="13"/>
        <v>1.1666666666666667</v>
      </c>
    </row>
    <row r="89" spans="1:9" ht="16.5" customHeight="1">
      <c r="A89" s="45"/>
      <c r="B89" s="53"/>
      <c r="C89" s="20" t="s">
        <v>28</v>
      </c>
      <c r="D89" s="12" t="s">
        <v>161</v>
      </c>
      <c r="E89" s="14">
        <v>300</v>
      </c>
      <c r="F89" s="14">
        <f t="shared" si="14"/>
        <v>1400</v>
      </c>
      <c r="G89" s="14">
        <v>1700</v>
      </c>
      <c r="H89" s="14">
        <v>2487.34</v>
      </c>
      <c r="I89" s="15">
        <f t="shared" si="13"/>
        <v>1.4631411764705884</v>
      </c>
    </row>
    <row r="90" spans="1:9" ht="17.25" customHeight="1">
      <c r="A90" s="45"/>
      <c r="B90" s="56" t="s">
        <v>67</v>
      </c>
      <c r="C90" s="19"/>
      <c r="D90" s="10" t="s">
        <v>68</v>
      </c>
      <c r="E90" s="13">
        <f>SUM(E91:E92)</f>
        <v>8161149</v>
      </c>
      <c r="F90" s="13">
        <f>SUM(F91:F92)</f>
        <v>-2764</v>
      </c>
      <c r="G90" s="13">
        <f>SUM(G91:G92)</f>
        <v>8158385</v>
      </c>
      <c r="H90" s="13">
        <f>SUM(H91:H92)</f>
        <v>7950461.63</v>
      </c>
      <c r="I90" s="25">
        <f t="shared" si="13"/>
        <v>0.9745141507786161</v>
      </c>
    </row>
    <row r="91" spans="1:9" ht="16.5" customHeight="1">
      <c r="A91" s="45"/>
      <c r="B91" s="45"/>
      <c r="C91" s="20" t="s">
        <v>69</v>
      </c>
      <c r="D91" s="12" t="s">
        <v>45</v>
      </c>
      <c r="E91" s="14">
        <v>8081149</v>
      </c>
      <c r="F91" s="14">
        <f>G91-E91</f>
        <v>-2764</v>
      </c>
      <c r="G91" s="14">
        <v>8078385</v>
      </c>
      <c r="H91" s="14">
        <v>7848048</v>
      </c>
      <c r="I91" s="15">
        <f t="shared" si="13"/>
        <v>0.9714872465226652</v>
      </c>
    </row>
    <row r="92" spans="1:9" ht="16.5" customHeight="1">
      <c r="A92" s="53"/>
      <c r="B92" s="53"/>
      <c r="C92" s="20" t="s">
        <v>70</v>
      </c>
      <c r="D92" s="12" t="s">
        <v>177</v>
      </c>
      <c r="E92" s="14">
        <v>80000</v>
      </c>
      <c r="F92" s="14">
        <f>G92-E92</f>
        <v>0</v>
      </c>
      <c r="G92" s="14">
        <v>80000</v>
      </c>
      <c r="H92" s="14">
        <v>102413.63</v>
      </c>
      <c r="I92" s="15">
        <f t="shared" si="13"/>
        <v>1.280170375</v>
      </c>
    </row>
    <row r="93" spans="1:9" ht="16.5" customHeight="1">
      <c r="A93" s="52" t="s">
        <v>71</v>
      </c>
      <c r="B93" s="52"/>
      <c r="C93" s="74"/>
      <c r="D93" s="7" t="s">
        <v>72</v>
      </c>
      <c r="E93" s="18">
        <f>E94+E96+E98+E105+E107+E102</f>
        <v>18084402.81</v>
      </c>
      <c r="F93" s="18">
        <f>F94+F96+F98+F105+F107+F102</f>
        <v>10895578.43</v>
      </c>
      <c r="G93" s="18">
        <f>G94+G96+G98+G105+G107+G102</f>
        <v>28979981.240000002</v>
      </c>
      <c r="H93" s="18">
        <f>H94+H96+H98+H105+H107+H102</f>
        <v>27677110.790000003</v>
      </c>
      <c r="I93" s="26">
        <f t="shared" si="13"/>
        <v>0.9550423984332435</v>
      </c>
    </row>
    <row r="94" spans="1:9" ht="16.5" customHeight="1">
      <c r="A94" s="45"/>
      <c r="B94" s="56" t="s">
        <v>73</v>
      </c>
      <c r="C94" s="19"/>
      <c r="D94" s="10" t="s">
        <v>74</v>
      </c>
      <c r="E94" s="13">
        <f>E95</f>
        <v>7878392</v>
      </c>
      <c r="F94" s="13">
        <f>F95</f>
        <v>159253</v>
      </c>
      <c r="G94" s="13">
        <f>G95</f>
        <v>8037645</v>
      </c>
      <c r="H94" s="13">
        <f>H95</f>
        <v>8037645</v>
      </c>
      <c r="I94" s="25">
        <f t="shared" si="13"/>
        <v>1</v>
      </c>
    </row>
    <row r="95" spans="1:9" ht="16.5" customHeight="1">
      <c r="A95" s="45"/>
      <c r="B95" s="45"/>
      <c r="C95" s="20" t="s">
        <v>75</v>
      </c>
      <c r="D95" s="12" t="s">
        <v>76</v>
      </c>
      <c r="E95" s="14">
        <v>7878392</v>
      </c>
      <c r="F95" s="14">
        <f>G95-E95</f>
        <v>159253</v>
      </c>
      <c r="G95" s="14">
        <v>8037645</v>
      </c>
      <c r="H95" s="14">
        <v>8037645</v>
      </c>
      <c r="I95" s="15">
        <f t="shared" si="13"/>
        <v>1</v>
      </c>
    </row>
    <row r="96" spans="1:9" ht="17.25" customHeight="1">
      <c r="A96" s="45"/>
      <c r="B96" s="56" t="s">
        <v>77</v>
      </c>
      <c r="C96" s="19"/>
      <c r="D96" s="10" t="s">
        <v>78</v>
      </c>
      <c r="E96" s="13">
        <f>E97</f>
        <v>2895668</v>
      </c>
      <c r="F96" s="13">
        <f>F97</f>
        <v>0</v>
      </c>
      <c r="G96" s="13">
        <f>G97</f>
        <v>2895668</v>
      </c>
      <c r="H96" s="13">
        <f>H97</f>
        <v>2895668</v>
      </c>
      <c r="I96" s="25">
        <f t="shared" si="13"/>
        <v>1</v>
      </c>
    </row>
    <row r="97" spans="1:9" ht="16.5" customHeight="1">
      <c r="A97" s="45"/>
      <c r="B97" s="45"/>
      <c r="C97" s="20" t="s">
        <v>75</v>
      </c>
      <c r="D97" s="12" t="s">
        <v>76</v>
      </c>
      <c r="E97" s="14">
        <v>2895668</v>
      </c>
      <c r="F97" s="14">
        <f>G97-E97</f>
        <v>0</v>
      </c>
      <c r="G97" s="14">
        <v>2895668</v>
      </c>
      <c r="H97" s="14">
        <v>2895668</v>
      </c>
      <c r="I97" s="15">
        <f t="shared" si="13"/>
        <v>1</v>
      </c>
    </row>
    <row r="98" spans="1:9" ht="16.5" customHeight="1">
      <c r="A98" s="45"/>
      <c r="B98" s="56" t="s">
        <v>79</v>
      </c>
      <c r="C98" s="19"/>
      <c r="D98" s="10" t="s">
        <v>80</v>
      </c>
      <c r="E98" s="13">
        <f>SUM(E99:E101)</f>
        <v>35800</v>
      </c>
      <c r="F98" s="13">
        <f>SUM(F99:F101)</f>
        <v>-81.04000000000087</v>
      </c>
      <c r="G98" s="13">
        <f>SUM(G99:G101)</f>
        <v>35718.96</v>
      </c>
      <c r="H98" s="13">
        <f>SUM(H99:H101)</f>
        <v>15397.359999999999</v>
      </c>
      <c r="I98" s="25">
        <f t="shared" si="13"/>
        <v>0.4310696616026894</v>
      </c>
    </row>
    <row r="99" spans="1:9" ht="16.5" customHeight="1">
      <c r="A99" s="45"/>
      <c r="B99" s="64"/>
      <c r="C99" s="20" t="s">
        <v>28</v>
      </c>
      <c r="D99" s="12" t="s">
        <v>161</v>
      </c>
      <c r="E99" s="14">
        <v>35000</v>
      </c>
      <c r="F99" s="14">
        <f>G99-E99</f>
        <v>-81.04000000000087</v>
      </c>
      <c r="G99" s="14">
        <v>34918.96</v>
      </c>
      <c r="H99" s="14">
        <v>15390.81</v>
      </c>
      <c r="I99" s="15">
        <f>H99/G99</f>
        <v>0.4407579721732835</v>
      </c>
    </row>
    <row r="100" spans="1:9" ht="16.5" customHeight="1">
      <c r="A100" s="45"/>
      <c r="B100" s="45"/>
      <c r="C100" s="20" t="s">
        <v>197</v>
      </c>
      <c r="D100" s="12" t="s">
        <v>198</v>
      </c>
      <c r="E100" s="14">
        <v>0</v>
      </c>
      <c r="F100" s="14">
        <f>G100-E100</f>
        <v>0</v>
      </c>
      <c r="G100" s="14">
        <v>0</v>
      </c>
      <c r="H100" s="14">
        <v>6.55</v>
      </c>
      <c r="I100" s="15"/>
    </row>
    <row r="101" spans="1:9" ht="16.5" customHeight="1">
      <c r="A101" s="45"/>
      <c r="B101" s="45"/>
      <c r="C101" s="20" t="s">
        <v>101</v>
      </c>
      <c r="D101" s="12" t="s">
        <v>102</v>
      </c>
      <c r="E101" s="14">
        <v>800</v>
      </c>
      <c r="F101" s="14">
        <f>G101-E101</f>
        <v>0</v>
      </c>
      <c r="G101" s="14">
        <v>800</v>
      </c>
      <c r="H101" s="14">
        <v>0</v>
      </c>
      <c r="I101" s="15"/>
    </row>
    <row r="102" spans="1:9" ht="16.5" customHeight="1">
      <c r="A102" s="57"/>
      <c r="B102" s="56" t="s">
        <v>232</v>
      </c>
      <c r="C102" s="19"/>
      <c r="D102" s="10" t="s">
        <v>241</v>
      </c>
      <c r="E102" s="13">
        <f>SUM(E103:E104)</f>
        <v>0</v>
      </c>
      <c r="F102" s="13">
        <f>SUM(F103:F104)</f>
        <v>1735155.04</v>
      </c>
      <c r="G102" s="13">
        <f>SUM(G103:G104)</f>
        <v>1735155.04</v>
      </c>
      <c r="H102" s="13">
        <f>SUM(H103:H104)</f>
        <v>1735395.59</v>
      </c>
      <c r="I102" s="25">
        <f>H102/G102</f>
        <v>1.0001386331448514</v>
      </c>
    </row>
    <row r="103" spans="1:9" ht="16.5" customHeight="1">
      <c r="A103" s="57"/>
      <c r="B103" s="64"/>
      <c r="C103" s="20" t="s">
        <v>28</v>
      </c>
      <c r="D103" s="12" t="s">
        <v>161</v>
      </c>
      <c r="E103" s="14">
        <v>0</v>
      </c>
      <c r="F103" s="14">
        <f>G103-E103</f>
        <v>81.04</v>
      </c>
      <c r="G103" s="14">
        <v>81.04</v>
      </c>
      <c r="H103" s="14">
        <v>321.59</v>
      </c>
      <c r="I103" s="15"/>
    </row>
    <row r="104" spans="1:9" ht="36">
      <c r="A104" s="57"/>
      <c r="B104" s="45"/>
      <c r="C104" s="20" t="s">
        <v>233</v>
      </c>
      <c r="D104" s="12" t="s">
        <v>242</v>
      </c>
      <c r="E104" s="14">
        <v>0</v>
      </c>
      <c r="F104" s="14">
        <f>G104-E104</f>
        <v>1735074</v>
      </c>
      <c r="G104" s="14">
        <v>1735074</v>
      </c>
      <c r="H104" s="14">
        <v>1735074</v>
      </c>
      <c r="I104" s="15">
        <f>H104/G104</f>
        <v>1</v>
      </c>
    </row>
    <row r="105" spans="1:9" ht="35.25" customHeight="1">
      <c r="A105" s="45"/>
      <c r="B105" s="69" t="s">
        <v>215</v>
      </c>
      <c r="C105" s="19"/>
      <c r="D105" s="10" t="s">
        <v>219</v>
      </c>
      <c r="E105" s="13">
        <f>E106</f>
        <v>7176849</v>
      </c>
      <c r="F105" s="13">
        <f>F106</f>
        <v>8994498.57</v>
      </c>
      <c r="G105" s="13">
        <f>G106</f>
        <v>16171347.57</v>
      </c>
      <c r="H105" s="13">
        <f>H106</f>
        <v>14888558.17</v>
      </c>
      <c r="I105" s="25">
        <f>H105/G105</f>
        <v>0.9206751698059014</v>
      </c>
    </row>
    <row r="106" spans="1:9" ht="50.25" customHeight="1">
      <c r="A106" s="45"/>
      <c r="B106" s="45"/>
      <c r="C106" s="54" t="s">
        <v>216</v>
      </c>
      <c r="D106" s="12" t="s">
        <v>221</v>
      </c>
      <c r="E106" s="14">
        <v>7176849</v>
      </c>
      <c r="F106" s="14">
        <f>G106-E106</f>
        <v>8994498.57</v>
      </c>
      <c r="G106" s="14">
        <v>16171347.57</v>
      </c>
      <c r="H106" s="14">
        <v>14888558.17</v>
      </c>
      <c r="I106" s="15">
        <f>H106/G106</f>
        <v>0.9206751698059014</v>
      </c>
    </row>
    <row r="107" spans="1:9" ht="29.25" customHeight="1">
      <c r="A107" s="45"/>
      <c r="B107" s="56" t="s">
        <v>217</v>
      </c>
      <c r="C107" s="19"/>
      <c r="D107" s="10" t="s">
        <v>220</v>
      </c>
      <c r="E107" s="13">
        <f>E108</f>
        <v>97693.81</v>
      </c>
      <c r="F107" s="13">
        <f>F108</f>
        <v>6752.860000000001</v>
      </c>
      <c r="G107" s="13">
        <f>G108</f>
        <v>104446.67</v>
      </c>
      <c r="H107" s="13">
        <f>H108</f>
        <v>104446.67</v>
      </c>
      <c r="I107" s="25">
        <f>H107/G107</f>
        <v>1</v>
      </c>
    </row>
    <row r="108" spans="1:9" ht="48.75" customHeight="1">
      <c r="A108" s="61"/>
      <c r="B108" s="61"/>
      <c r="C108" s="54" t="s">
        <v>218</v>
      </c>
      <c r="D108" s="12" t="s">
        <v>221</v>
      </c>
      <c r="E108" s="14">
        <v>97693.81</v>
      </c>
      <c r="F108" s="14">
        <f>G108-E108</f>
        <v>6752.860000000001</v>
      </c>
      <c r="G108" s="14">
        <v>104446.67</v>
      </c>
      <c r="H108" s="14">
        <v>104446.67</v>
      </c>
      <c r="I108" s="15">
        <f>H108/G108</f>
        <v>1</v>
      </c>
    </row>
    <row r="109" spans="1:9" ht="16.5" customHeight="1">
      <c r="A109" s="77" t="s">
        <v>81</v>
      </c>
      <c r="B109" s="77"/>
      <c r="C109" s="74"/>
      <c r="D109" s="7" t="s">
        <v>82</v>
      </c>
      <c r="E109" s="18">
        <f>E110+E118+E125</f>
        <v>475185</v>
      </c>
      <c r="F109" s="18">
        <f>F110+F118+F125</f>
        <v>267760.99</v>
      </c>
      <c r="G109" s="18">
        <f>G110+G118+G125</f>
        <v>742945.99</v>
      </c>
      <c r="H109" s="18">
        <f>H110+H118+H125</f>
        <v>742805.11</v>
      </c>
      <c r="I109" s="26">
        <f t="shared" si="13"/>
        <v>0.9998103765254861</v>
      </c>
    </row>
    <row r="110" spans="1:9" ht="16.5" customHeight="1">
      <c r="A110" s="45"/>
      <c r="B110" s="56" t="s">
        <v>83</v>
      </c>
      <c r="C110" s="19"/>
      <c r="D110" s="10" t="s">
        <v>84</v>
      </c>
      <c r="E110" s="13">
        <f>SUM(E111:E117)</f>
        <v>73425</v>
      </c>
      <c r="F110" s="13">
        <f>SUM(F111:F117)</f>
        <v>124980</v>
      </c>
      <c r="G110" s="13">
        <f>SUM(G111:G117)</f>
        <v>198405</v>
      </c>
      <c r="H110" s="13">
        <f>SUM(H111:H117)</f>
        <v>199088.76</v>
      </c>
      <c r="I110" s="25">
        <f t="shared" si="13"/>
        <v>1.0034462841158238</v>
      </c>
    </row>
    <row r="111" spans="1:9" ht="16.5" customHeight="1">
      <c r="A111" s="45"/>
      <c r="B111" s="45"/>
      <c r="C111" s="20" t="s">
        <v>18</v>
      </c>
      <c r="D111" s="12" t="s">
        <v>19</v>
      </c>
      <c r="E111" s="14">
        <v>245</v>
      </c>
      <c r="F111" s="14">
        <f aca="true" t="shared" si="15" ref="F111:F117">G111-E111</f>
        <v>-175</v>
      </c>
      <c r="G111" s="14">
        <v>70</v>
      </c>
      <c r="H111" s="14">
        <v>70</v>
      </c>
      <c r="I111" s="15">
        <f aca="true" t="shared" si="16" ref="I111:I117">H111/G111</f>
        <v>1</v>
      </c>
    </row>
    <row r="112" spans="1:9" ht="36.75" customHeight="1">
      <c r="A112" s="45"/>
      <c r="B112" s="45"/>
      <c r="C112" s="20" t="s">
        <v>13</v>
      </c>
      <c r="D112" s="12" t="s">
        <v>163</v>
      </c>
      <c r="E112" s="14">
        <v>55100</v>
      </c>
      <c r="F112" s="14">
        <f t="shared" si="15"/>
        <v>-3097</v>
      </c>
      <c r="G112" s="14">
        <v>52003</v>
      </c>
      <c r="H112" s="14">
        <v>52182.86</v>
      </c>
      <c r="I112" s="15">
        <f t="shared" si="16"/>
        <v>1.0034586466165414</v>
      </c>
    </row>
    <row r="113" spans="1:9" ht="16.5" customHeight="1">
      <c r="A113" s="45"/>
      <c r="B113" s="45"/>
      <c r="C113" s="20" t="s">
        <v>20</v>
      </c>
      <c r="D113" s="12" t="s">
        <v>21</v>
      </c>
      <c r="E113" s="14">
        <v>14230</v>
      </c>
      <c r="F113" s="14">
        <f t="shared" si="15"/>
        <v>-4890</v>
      </c>
      <c r="G113" s="14">
        <v>9340</v>
      </c>
      <c r="H113" s="14">
        <v>9843.8</v>
      </c>
      <c r="I113" s="15">
        <f t="shared" si="16"/>
        <v>1.0539400428265524</v>
      </c>
    </row>
    <row r="114" spans="1:9" ht="16.5" customHeight="1">
      <c r="A114" s="45"/>
      <c r="B114" s="45"/>
      <c r="C114" s="20" t="s">
        <v>28</v>
      </c>
      <c r="D114" s="12" t="s">
        <v>161</v>
      </c>
      <c r="E114" s="14">
        <v>3150</v>
      </c>
      <c r="F114" s="14">
        <f t="shared" si="15"/>
        <v>-2125</v>
      </c>
      <c r="G114" s="14">
        <v>1025</v>
      </c>
      <c r="H114" s="14">
        <v>1025.4</v>
      </c>
      <c r="I114" s="15">
        <f t="shared" si="16"/>
        <v>1.000390243902439</v>
      </c>
    </row>
    <row r="115" spans="1:9" ht="16.5" customHeight="1">
      <c r="A115" s="45"/>
      <c r="B115" s="45"/>
      <c r="C115" s="20" t="s">
        <v>35</v>
      </c>
      <c r="D115" s="12" t="s">
        <v>167</v>
      </c>
      <c r="E115" s="14">
        <v>0</v>
      </c>
      <c r="F115" s="14">
        <f t="shared" si="15"/>
        <v>500</v>
      </c>
      <c r="G115" s="14">
        <v>500</v>
      </c>
      <c r="H115" s="14">
        <v>500</v>
      </c>
      <c r="I115" s="15">
        <f t="shared" si="16"/>
        <v>1</v>
      </c>
    </row>
    <row r="116" spans="1:9" ht="16.5" customHeight="1">
      <c r="A116" s="45"/>
      <c r="B116" s="45"/>
      <c r="C116" s="20" t="s">
        <v>101</v>
      </c>
      <c r="D116" s="12" t="s">
        <v>102</v>
      </c>
      <c r="E116" s="14">
        <v>700</v>
      </c>
      <c r="F116" s="14">
        <f t="shared" si="15"/>
        <v>-221</v>
      </c>
      <c r="G116" s="14">
        <v>479</v>
      </c>
      <c r="H116" s="14">
        <v>478.7</v>
      </c>
      <c r="I116" s="15">
        <f t="shared" si="16"/>
        <v>0.9993736951983299</v>
      </c>
    </row>
    <row r="117" spans="1:9" ht="48">
      <c r="A117" s="57"/>
      <c r="B117" s="45"/>
      <c r="C117" s="20" t="s">
        <v>218</v>
      </c>
      <c r="D117" s="12" t="s">
        <v>221</v>
      </c>
      <c r="E117" s="14">
        <v>0</v>
      </c>
      <c r="F117" s="14">
        <f t="shared" si="15"/>
        <v>134988</v>
      </c>
      <c r="G117" s="14">
        <v>134988</v>
      </c>
      <c r="H117" s="14">
        <v>134988</v>
      </c>
      <c r="I117" s="15">
        <f t="shared" si="16"/>
        <v>1</v>
      </c>
    </row>
    <row r="118" spans="1:9" ht="16.5" customHeight="1">
      <c r="A118" s="45"/>
      <c r="B118" s="56" t="s">
        <v>85</v>
      </c>
      <c r="C118" s="19"/>
      <c r="D118" s="10" t="s">
        <v>86</v>
      </c>
      <c r="E118" s="13">
        <f>SUM(E119:E124)</f>
        <v>401760</v>
      </c>
      <c r="F118" s="13">
        <f>SUM(F119:F124)</f>
        <v>53304</v>
      </c>
      <c r="G118" s="13">
        <f>SUM(G119:G124)</f>
        <v>455064</v>
      </c>
      <c r="H118" s="13">
        <f>SUM(H119:H124)</f>
        <v>454497.98</v>
      </c>
      <c r="I118" s="25">
        <f aca="true" t="shared" si="17" ref="I118:I123">H118/G118</f>
        <v>0.9987561749556106</v>
      </c>
    </row>
    <row r="119" spans="1:9" ht="16.5" customHeight="1">
      <c r="A119" s="45"/>
      <c r="B119" s="45"/>
      <c r="C119" s="20" t="s">
        <v>178</v>
      </c>
      <c r="D119" s="12" t="s">
        <v>179</v>
      </c>
      <c r="E119" s="14">
        <v>21700</v>
      </c>
      <c r="F119" s="14">
        <f aca="true" t="shared" si="18" ref="F119:F124">G119-E119</f>
        <v>-2140</v>
      </c>
      <c r="G119" s="14">
        <v>19560</v>
      </c>
      <c r="H119" s="14">
        <v>16041.25</v>
      </c>
      <c r="I119" s="15">
        <f t="shared" si="17"/>
        <v>0.8201048057259713</v>
      </c>
    </row>
    <row r="120" spans="1:9" ht="16.5" customHeight="1">
      <c r="A120" s="45"/>
      <c r="B120" s="45"/>
      <c r="C120" s="20" t="s">
        <v>20</v>
      </c>
      <c r="D120" s="12" t="s">
        <v>21</v>
      </c>
      <c r="E120" s="14">
        <v>20000</v>
      </c>
      <c r="F120" s="14">
        <f>G120-E120</f>
        <v>33000</v>
      </c>
      <c r="G120" s="14">
        <v>53000</v>
      </c>
      <c r="H120" s="14">
        <v>56312.3</v>
      </c>
      <c r="I120" s="15">
        <f t="shared" si="17"/>
        <v>1.0624962264150943</v>
      </c>
    </row>
    <row r="121" spans="1:9" ht="16.5" customHeight="1">
      <c r="A121" s="45"/>
      <c r="B121" s="45"/>
      <c r="C121" s="20" t="s">
        <v>28</v>
      </c>
      <c r="D121" s="12" t="s">
        <v>161</v>
      </c>
      <c r="E121" s="14">
        <v>810</v>
      </c>
      <c r="F121" s="14">
        <f t="shared" si="18"/>
        <v>-228</v>
      </c>
      <c r="G121" s="14">
        <v>582</v>
      </c>
      <c r="H121" s="14">
        <v>247.68</v>
      </c>
      <c r="I121" s="15">
        <f t="shared" si="17"/>
        <v>0.42556701030927835</v>
      </c>
    </row>
    <row r="122" spans="1:9" ht="16.5" customHeight="1">
      <c r="A122" s="45"/>
      <c r="B122" s="45"/>
      <c r="C122" s="20" t="s">
        <v>197</v>
      </c>
      <c r="D122" s="12" t="s">
        <v>198</v>
      </c>
      <c r="E122" s="14">
        <v>0</v>
      </c>
      <c r="F122" s="14">
        <f>G122-E122</f>
        <v>6800</v>
      </c>
      <c r="G122" s="14">
        <v>6800</v>
      </c>
      <c r="H122" s="14">
        <v>6774.75</v>
      </c>
      <c r="I122" s="15">
        <f t="shared" si="17"/>
        <v>0.9962867647058824</v>
      </c>
    </row>
    <row r="123" spans="1:9" ht="16.5" customHeight="1">
      <c r="A123" s="45"/>
      <c r="B123" s="45"/>
      <c r="C123" s="20" t="s">
        <v>35</v>
      </c>
      <c r="D123" s="12" t="s">
        <v>167</v>
      </c>
      <c r="E123" s="14">
        <v>0</v>
      </c>
      <c r="F123" s="14">
        <f t="shared" si="18"/>
        <v>5000</v>
      </c>
      <c r="G123" s="14">
        <v>5000</v>
      </c>
      <c r="H123" s="14">
        <v>5000</v>
      </c>
      <c r="I123" s="15">
        <f t="shared" si="17"/>
        <v>1</v>
      </c>
    </row>
    <row r="124" spans="1:9" ht="27" customHeight="1">
      <c r="A124" s="45"/>
      <c r="B124" s="45"/>
      <c r="C124" s="54" t="s">
        <v>87</v>
      </c>
      <c r="D124" s="12" t="s">
        <v>180</v>
      </c>
      <c r="E124" s="14">
        <v>359250</v>
      </c>
      <c r="F124" s="14">
        <f t="shared" si="18"/>
        <v>10872</v>
      </c>
      <c r="G124" s="14">
        <v>370122</v>
      </c>
      <c r="H124" s="14">
        <v>370122</v>
      </c>
      <c r="I124" s="15">
        <f>H124/G124</f>
        <v>1</v>
      </c>
    </row>
    <row r="125" spans="1:9" ht="27" customHeight="1">
      <c r="A125" s="45"/>
      <c r="B125" s="56" t="s">
        <v>210</v>
      </c>
      <c r="C125" s="19"/>
      <c r="D125" s="10" t="s">
        <v>211</v>
      </c>
      <c r="E125" s="13">
        <f>E126</f>
        <v>0</v>
      </c>
      <c r="F125" s="13">
        <f>F126</f>
        <v>89476.99</v>
      </c>
      <c r="G125" s="13">
        <f>G126</f>
        <v>89476.99</v>
      </c>
      <c r="H125" s="13">
        <f>H126</f>
        <v>89218.37</v>
      </c>
      <c r="I125" s="25">
        <f>H125/G125</f>
        <v>0.997109647966477</v>
      </c>
    </row>
    <row r="126" spans="1:9" ht="36.75" customHeight="1">
      <c r="A126" s="45"/>
      <c r="B126" s="53"/>
      <c r="C126" s="54" t="s">
        <v>8</v>
      </c>
      <c r="D126" s="12" t="s">
        <v>164</v>
      </c>
      <c r="E126" s="14">
        <v>0</v>
      </c>
      <c r="F126" s="14">
        <f>G126-E126</f>
        <v>89476.99</v>
      </c>
      <c r="G126" s="14">
        <v>89476.99</v>
      </c>
      <c r="H126" s="14">
        <v>89218.37</v>
      </c>
      <c r="I126" s="15">
        <f>H126/G126</f>
        <v>0.997109647966477</v>
      </c>
    </row>
    <row r="127" spans="1:9" ht="15" customHeight="1">
      <c r="A127" s="52" t="s">
        <v>88</v>
      </c>
      <c r="B127" s="52"/>
      <c r="C127" s="74"/>
      <c r="D127" s="7" t="s">
        <v>89</v>
      </c>
      <c r="E127" s="18">
        <f>E128+E130+E132+E134+E137+E139+E141</f>
        <v>172017</v>
      </c>
      <c r="F127" s="18">
        <f>F128+F130+F132+F134+F137+F139+F141</f>
        <v>55177</v>
      </c>
      <c r="G127" s="18">
        <f>G128+G130+G132+G134+G137+G139+G141</f>
        <v>227194</v>
      </c>
      <c r="H127" s="18">
        <f>H128+H130+H132+H134+H137+H139+H141</f>
        <v>186747.25</v>
      </c>
      <c r="I127" s="26">
        <f>H127/G127</f>
        <v>0.821972631319489</v>
      </c>
    </row>
    <row r="128" spans="1:9" ht="44.25" customHeight="1">
      <c r="A128" s="45"/>
      <c r="B128" s="70" t="s">
        <v>91</v>
      </c>
      <c r="C128" s="19"/>
      <c r="D128" s="10" t="s">
        <v>212</v>
      </c>
      <c r="E128" s="13">
        <f>SUM(E129:E129)</f>
        <v>13630</v>
      </c>
      <c r="F128" s="13">
        <f>SUM(F129:F129)</f>
        <v>-5630</v>
      </c>
      <c r="G128" s="13">
        <f>SUM(G129:G129)</f>
        <v>8000</v>
      </c>
      <c r="H128" s="13">
        <f>SUM(H129:H129)</f>
        <v>7513.99</v>
      </c>
      <c r="I128" s="25">
        <f>H128/G128</f>
        <v>0.93924875</v>
      </c>
    </row>
    <row r="129" spans="1:9" ht="27" customHeight="1">
      <c r="A129" s="46"/>
      <c r="B129" s="53"/>
      <c r="C129" s="54" t="s">
        <v>87</v>
      </c>
      <c r="D129" s="12" t="s">
        <v>180</v>
      </c>
      <c r="E129" s="14">
        <v>13630</v>
      </c>
      <c r="F129" s="14">
        <f>G129-E129</f>
        <v>-5630</v>
      </c>
      <c r="G129" s="14">
        <v>8000</v>
      </c>
      <c r="H129" s="14">
        <v>7513.99</v>
      </c>
      <c r="I129" s="15">
        <f aca="true" t="shared" si="19" ref="I129:I138">H129/G129</f>
        <v>0.93924875</v>
      </c>
    </row>
    <row r="130" spans="1:9" ht="28.5" customHeight="1">
      <c r="A130" s="45"/>
      <c r="B130" s="56" t="s">
        <v>92</v>
      </c>
      <c r="C130" s="19"/>
      <c r="D130" s="10" t="s">
        <v>199</v>
      </c>
      <c r="E130" s="13">
        <f>E131</f>
        <v>10680</v>
      </c>
      <c r="F130" s="13">
        <f>F131</f>
        <v>-8680</v>
      </c>
      <c r="G130" s="13">
        <f>G131</f>
        <v>2000</v>
      </c>
      <c r="H130" s="13">
        <f>H131</f>
        <v>701</v>
      </c>
      <c r="I130" s="25">
        <f t="shared" si="19"/>
        <v>0.3505</v>
      </c>
    </row>
    <row r="131" spans="1:9" ht="27" customHeight="1">
      <c r="A131" s="45"/>
      <c r="B131" s="45"/>
      <c r="C131" s="54" t="s">
        <v>87</v>
      </c>
      <c r="D131" s="12" t="s">
        <v>180</v>
      </c>
      <c r="E131" s="14">
        <v>10680</v>
      </c>
      <c r="F131" s="14">
        <f>G131-E131</f>
        <v>-8680</v>
      </c>
      <c r="G131" s="14">
        <v>2000</v>
      </c>
      <c r="H131" s="14">
        <v>701</v>
      </c>
      <c r="I131" s="15">
        <f t="shared" si="19"/>
        <v>0.3505</v>
      </c>
    </row>
    <row r="132" spans="1:9" ht="24" customHeight="1">
      <c r="A132" s="45"/>
      <c r="B132" s="56" t="s">
        <v>128</v>
      </c>
      <c r="C132" s="19"/>
      <c r="D132" s="10" t="s">
        <v>129</v>
      </c>
      <c r="E132" s="13">
        <f>E133</f>
        <v>0</v>
      </c>
      <c r="F132" s="13">
        <f>F133</f>
        <v>150</v>
      </c>
      <c r="G132" s="13">
        <f>G133</f>
        <v>150</v>
      </c>
      <c r="H132" s="13">
        <f>H133</f>
        <v>0</v>
      </c>
      <c r="I132" s="25">
        <f t="shared" si="19"/>
        <v>0</v>
      </c>
    </row>
    <row r="133" spans="1:9" ht="36.75" customHeight="1">
      <c r="A133" s="78"/>
      <c r="B133" s="78"/>
      <c r="C133" s="54" t="s">
        <v>8</v>
      </c>
      <c r="D133" s="12" t="s">
        <v>164</v>
      </c>
      <c r="E133" s="14">
        <v>0</v>
      </c>
      <c r="F133" s="14">
        <f>G133-E133</f>
        <v>150</v>
      </c>
      <c r="G133" s="14">
        <v>150</v>
      </c>
      <c r="H133" s="14">
        <v>0</v>
      </c>
      <c r="I133" s="15">
        <f t="shared" si="19"/>
        <v>0</v>
      </c>
    </row>
    <row r="134" spans="1:9" ht="16.5" customHeight="1">
      <c r="A134" s="45"/>
      <c r="B134" s="70" t="s">
        <v>111</v>
      </c>
      <c r="C134" s="19"/>
      <c r="D134" s="10" t="s">
        <v>112</v>
      </c>
      <c r="E134" s="13">
        <f>SUM(E135:E136)</f>
        <v>122592</v>
      </c>
      <c r="F134" s="13">
        <f>SUM(F135:F136)</f>
        <v>-121</v>
      </c>
      <c r="G134" s="13">
        <f>SUM(G135:G136)</f>
        <v>122471</v>
      </c>
      <c r="H134" s="13">
        <f>SUM(H135:H136)</f>
        <v>121731.34</v>
      </c>
      <c r="I134" s="25">
        <f t="shared" si="19"/>
        <v>0.9939605294314572</v>
      </c>
    </row>
    <row r="135" spans="1:9" ht="12.75">
      <c r="A135" s="57"/>
      <c r="B135" s="45"/>
      <c r="C135" s="54" t="s">
        <v>197</v>
      </c>
      <c r="D135" s="12" t="s">
        <v>203</v>
      </c>
      <c r="E135" s="14">
        <v>0</v>
      </c>
      <c r="F135" s="14">
        <f>G135-E135</f>
        <v>15879</v>
      </c>
      <c r="G135" s="14">
        <v>15879</v>
      </c>
      <c r="H135" s="14">
        <v>15879</v>
      </c>
      <c r="I135" s="15">
        <f t="shared" si="19"/>
        <v>1</v>
      </c>
    </row>
    <row r="136" spans="1:9" ht="24">
      <c r="A136" s="45"/>
      <c r="B136" s="45"/>
      <c r="C136" s="54" t="s">
        <v>87</v>
      </c>
      <c r="D136" s="12" t="s">
        <v>180</v>
      </c>
      <c r="E136" s="14">
        <v>122592</v>
      </c>
      <c r="F136" s="14">
        <f>G136-E136</f>
        <v>-16000</v>
      </c>
      <c r="G136" s="14">
        <v>106592</v>
      </c>
      <c r="H136" s="14">
        <v>105852.34</v>
      </c>
      <c r="I136" s="15">
        <f t="shared" si="19"/>
        <v>0.9930608300810567</v>
      </c>
    </row>
    <row r="137" spans="1:9" ht="16.5" customHeight="1">
      <c r="A137" s="45"/>
      <c r="B137" s="56" t="s">
        <v>93</v>
      </c>
      <c r="C137" s="19"/>
      <c r="D137" s="10" t="s">
        <v>94</v>
      </c>
      <c r="E137" s="13">
        <f>SUM(E138:E138)</f>
        <v>25115</v>
      </c>
      <c r="F137" s="13">
        <f>SUM(F138:F138)</f>
        <v>6000</v>
      </c>
      <c r="G137" s="13">
        <f>SUM(G138:G138)</f>
        <v>31115</v>
      </c>
      <c r="H137" s="13">
        <f>SUM(H138:H138)</f>
        <v>30973.33</v>
      </c>
      <c r="I137" s="25">
        <f t="shared" si="19"/>
        <v>0.9954468905672506</v>
      </c>
    </row>
    <row r="138" spans="1:9" ht="24">
      <c r="A138" s="45"/>
      <c r="B138" s="45"/>
      <c r="C138" s="54" t="s">
        <v>87</v>
      </c>
      <c r="D138" s="12" t="s">
        <v>180</v>
      </c>
      <c r="E138" s="14">
        <v>25115</v>
      </c>
      <c r="F138" s="14">
        <f>G138-E138</f>
        <v>6000</v>
      </c>
      <c r="G138" s="14">
        <v>31115</v>
      </c>
      <c r="H138" s="14">
        <v>30973.33</v>
      </c>
      <c r="I138" s="15">
        <f t="shared" si="19"/>
        <v>0.9954468905672506</v>
      </c>
    </row>
    <row r="139" spans="1:9" ht="16.5" customHeight="1">
      <c r="A139" s="45"/>
      <c r="B139" s="56" t="s">
        <v>200</v>
      </c>
      <c r="C139" s="19"/>
      <c r="D139" s="10" t="s">
        <v>201</v>
      </c>
      <c r="E139" s="13">
        <f>SUM(E140:E140)</f>
        <v>0</v>
      </c>
      <c r="F139" s="13">
        <f>SUM(F140:F140)</f>
        <v>42430.4</v>
      </c>
      <c r="G139" s="13">
        <f>SUM(G140:G140)</f>
        <v>42430.4</v>
      </c>
      <c r="H139" s="13">
        <f>SUM(H140:H140)</f>
        <v>25827.59</v>
      </c>
      <c r="I139" s="25">
        <f>H139/G139</f>
        <v>0.608704843696972</v>
      </c>
    </row>
    <row r="140" spans="1:9" ht="27" customHeight="1">
      <c r="A140" s="45"/>
      <c r="B140" s="45"/>
      <c r="C140" s="54" t="s">
        <v>87</v>
      </c>
      <c r="D140" s="12" t="s">
        <v>180</v>
      </c>
      <c r="E140" s="14">
        <v>0</v>
      </c>
      <c r="F140" s="14">
        <f>G140-E140</f>
        <v>42430.4</v>
      </c>
      <c r="G140" s="14">
        <v>42430.4</v>
      </c>
      <c r="H140" s="14">
        <v>25827.59</v>
      </c>
      <c r="I140" s="15">
        <f>H140/G140</f>
        <v>0.608704843696972</v>
      </c>
    </row>
    <row r="141" spans="1:9" ht="16.5" customHeight="1">
      <c r="A141" s="45"/>
      <c r="B141" s="56" t="s">
        <v>234</v>
      </c>
      <c r="C141" s="19"/>
      <c r="D141" s="10" t="s">
        <v>7</v>
      </c>
      <c r="E141" s="13">
        <f>SUM(E142:E142)</f>
        <v>0</v>
      </c>
      <c r="F141" s="13">
        <f>SUM(F142:F142)</f>
        <v>21027.6</v>
      </c>
      <c r="G141" s="13">
        <f>SUM(G142:G142)</f>
        <v>21027.6</v>
      </c>
      <c r="H141" s="13">
        <f>SUM(H142:H142)</f>
        <v>0</v>
      </c>
      <c r="I141" s="25">
        <f>H141/G141</f>
        <v>0</v>
      </c>
    </row>
    <row r="142" spans="1:9" ht="27" customHeight="1">
      <c r="A142" s="57"/>
      <c r="B142" s="45"/>
      <c r="C142" s="54" t="s">
        <v>87</v>
      </c>
      <c r="D142" s="12" t="s">
        <v>180</v>
      </c>
      <c r="E142" s="14">
        <v>0</v>
      </c>
      <c r="F142" s="14">
        <f>G142-E142</f>
        <v>21027.6</v>
      </c>
      <c r="G142" s="14">
        <v>21027.6</v>
      </c>
      <c r="H142" s="14">
        <v>0</v>
      </c>
      <c r="I142" s="15">
        <f>H142/G142</f>
        <v>0</v>
      </c>
    </row>
    <row r="143" spans="1:9" ht="16.5" customHeight="1">
      <c r="A143" s="52" t="s">
        <v>95</v>
      </c>
      <c r="B143" s="52"/>
      <c r="C143" s="74"/>
      <c r="D143" s="7" t="s">
        <v>96</v>
      </c>
      <c r="E143" s="18">
        <f>E144+E147+E149</f>
        <v>167053</v>
      </c>
      <c r="F143" s="18">
        <f>F144+F147+F149</f>
        <v>-69540</v>
      </c>
      <c r="G143" s="18">
        <f>G144+G147+G149</f>
        <v>97513</v>
      </c>
      <c r="H143" s="18">
        <f>H144+H147+H149</f>
        <v>76003.17</v>
      </c>
      <c r="I143" s="26">
        <f aca="true" t="shared" si="20" ref="I143:I149">H143/G143</f>
        <v>0.7794157702049983</v>
      </c>
    </row>
    <row r="144" spans="1:9" ht="27" customHeight="1">
      <c r="A144" s="51"/>
      <c r="B144" s="56" t="s">
        <v>97</v>
      </c>
      <c r="C144" s="19"/>
      <c r="D144" s="10" t="s">
        <v>159</v>
      </c>
      <c r="E144" s="13">
        <f>SUM(E145:E146)</f>
        <v>21053</v>
      </c>
      <c r="F144" s="13">
        <f>SUM(F145:F146)</f>
        <v>-21053</v>
      </c>
      <c r="G144" s="13">
        <f>SUM(G145:G146)</f>
        <v>0</v>
      </c>
      <c r="H144" s="13">
        <f>SUM(H145:H146)</f>
        <v>0</v>
      </c>
      <c r="I144" s="25"/>
    </row>
    <row r="145" spans="1:9" ht="16.5" customHeight="1">
      <c r="A145" s="45"/>
      <c r="B145" s="64"/>
      <c r="C145" s="20" t="s">
        <v>20</v>
      </c>
      <c r="D145" s="12" t="s">
        <v>21</v>
      </c>
      <c r="E145" s="14">
        <v>2053</v>
      </c>
      <c r="F145" s="14">
        <f>G145-E145</f>
        <v>-2053</v>
      </c>
      <c r="G145" s="14">
        <v>0</v>
      </c>
      <c r="H145" s="14">
        <v>0</v>
      </c>
      <c r="I145" s="15"/>
    </row>
    <row r="146" spans="1:9" ht="16.5" customHeight="1">
      <c r="A146" s="45"/>
      <c r="B146" s="45"/>
      <c r="C146" s="20" t="s">
        <v>101</v>
      </c>
      <c r="D146" s="12" t="s">
        <v>102</v>
      </c>
      <c r="E146" s="14">
        <v>19000</v>
      </c>
      <c r="F146" s="14">
        <f>G146-E146</f>
        <v>-19000</v>
      </c>
      <c r="G146" s="14">
        <v>0</v>
      </c>
      <c r="H146" s="14">
        <v>0</v>
      </c>
      <c r="I146" s="15"/>
    </row>
    <row r="147" spans="1:9" ht="16.5" customHeight="1">
      <c r="A147" s="45"/>
      <c r="B147" s="68" t="s">
        <v>98</v>
      </c>
      <c r="C147" s="19"/>
      <c r="D147" s="10" t="s">
        <v>202</v>
      </c>
      <c r="E147" s="13">
        <f>SUM(E148:E148)</f>
        <v>0</v>
      </c>
      <c r="F147" s="13">
        <f>SUM(F148:F148)</f>
        <v>31613</v>
      </c>
      <c r="G147" s="13">
        <f>SUM(G148:G148)</f>
        <v>31613</v>
      </c>
      <c r="H147" s="13">
        <f>SUM(H148:H148)</f>
        <v>22498.78</v>
      </c>
      <c r="I147" s="25">
        <f t="shared" si="20"/>
        <v>0.7116939233859488</v>
      </c>
    </row>
    <row r="148" spans="1:9" ht="27" customHeight="1">
      <c r="A148" s="45"/>
      <c r="B148" s="45"/>
      <c r="C148" s="54" t="s">
        <v>87</v>
      </c>
      <c r="D148" s="12" t="s">
        <v>180</v>
      </c>
      <c r="E148" s="14">
        <v>0</v>
      </c>
      <c r="F148" s="14">
        <f>G148-E148</f>
        <v>31613</v>
      </c>
      <c r="G148" s="14">
        <v>31613</v>
      </c>
      <c r="H148" s="14">
        <v>22498.78</v>
      </c>
      <c r="I148" s="15">
        <f t="shared" si="20"/>
        <v>0.7116939233859488</v>
      </c>
    </row>
    <row r="149" spans="1:9" ht="16.5" customHeight="1">
      <c r="A149" s="45"/>
      <c r="B149" s="56" t="s">
        <v>99</v>
      </c>
      <c r="C149" s="19"/>
      <c r="D149" s="10" t="s">
        <v>100</v>
      </c>
      <c r="E149" s="13">
        <f>SUM(E150:E152)</f>
        <v>146000</v>
      </c>
      <c r="F149" s="13">
        <f>SUM(F150:F152)</f>
        <v>-80100</v>
      </c>
      <c r="G149" s="13">
        <f>SUM(G150:G152)</f>
        <v>65900</v>
      </c>
      <c r="H149" s="13">
        <f>SUM(H150:H152)</f>
        <v>53504.39</v>
      </c>
      <c r="I149" s="25">
        <f t="shared" si="20"/>
        <v>0.8119027314112292</v>
      </c>
    </row>
    <row r="150" spans="1:9" ht="16.5" customHeight="1">
      <c r="A150" s="45"/>
      <c r="B150" s="45"/>
      <c r="C150" s="20" t="s">
        <v>20</v>
      </c>
      <c r="D150" s="12" t="s">
        <v>21</v>
      </c>
      <c r="E150" s="14">
        <v>145000</v>
      </c>
      <c r="F150" s="14">
        <f>G150-E150</f>
        <v>-86500</v>
      </c>
      <c r="G150" s="14">
        <v>58500</v>
      </c>
      <c r="H150" s="14">
        <v>44898.2</v>
      </c>
      <c r="I150" s="15">
        <f>H150/G150</f>
        <v>0.7674905982905983</v>
      </c>
    </row>
    <row r="151" spans="1:9" ht="16.5" customHeight="1">
      <c r="A151" s="45"/>
      <c r="B151" s="45"/>
      <c r="C151" s="20" t="s">
        <v>28</v>
      </c>
      <c r="D151" s="12" t="s">
        <v>161</v>
      </c>
      <c r="E151" s="14">
        <v>1000</v>
      </c>
      <c r="F151" s="14">
        <f>G151-E151</f>
        <v>-500</v>
      </c>
      <c r="G151" s="14">
        <v>500</v>
      </c>
      <c r="H151" s="14">
        <v>60.78</v>
      </c>
      <c r="I151" s="15">
        <f aca="true" t="shared" si="21" ref="I151:I157">H151/G151</f>
        <v>0.12156</v>
      </c>
    </row>
    <row r="152" spans="1:9" ht="16.5" customHeight="1">
      <c r="A152" s="53"/>
      <c r="B152" s="53"/>
      <c r="C152" s="20" t="s">
        <v>101</v>
      </c>
      <c r="D152" s="12" t="s">
        <v>102</v>
      </c>
      <c r="E152" s="14">
        <v>0</v>
      </c>
      <c r="F152" s="14">
        <f>G152-E152</f>
        <v>6900</v>
      </c>
      <c r="G152" s="14">
        <v>6900</v>
      </c>
      <c r="H152" s="14">
        <v>8545.41</v>
      </c>
      <c r="I152" s="15">
        <f t="shared" si="21"/>
        <v>1.2384652173913042</v>
      </c>
    </row>
    <row r="153" spans="1:9" ht="15" customHeight="1">
      <c r="A153" s="52" t="s">
        <v>187</v>
      </c>
      <c r="B153" s="52"/>
      <c r="C153" s="74"/>
      <c r="D153" s="7" t="s">
        <v>188</v>
      </c>
      <c r="E153" s="18">
        <f>E154+E158+E163+E166+E175+E169</f>
        <v>15386494</v>
      </c>
      <c r="F153" s="18">
        <f>F154+F158+F163+F166+F175+F169</f>
        <v>1375519.3599999999</v>
      </c>
      <c r="G153" s="18">
        <f>G154+G158+G163+G166+G175+G169</f>
        <v>16762013.36</v>
      </c>
      <c r="H153" s="18">
        <f>H154+H158+H163+H166+H175+H169</f>
        <v>16103232.65</v>
      </c>
      <c r="I153" s="26">
        <f t="shared" si="21"/>
        <v>0.9606979963652768</v>
      </c>
    </row>
    <row r="154" spans="1:9" ht="16.5" customHeight="1">
      <c r="A154" s="45"/>
      <c r="B154" s="56" t="s">
        <v>189</v>
      </c>
      <c r="C154" s="19"/>
      <c r="D154" s="10" t="s">
        <v>181</v>
      </c>
      <c r="E154" s="13">
        <f>SUM(E155:E157)</f>
        <v>12145750</v>
      </c>
      <c r="F154" s="13">
        <f>SUM(F155:F157)</f>
        <v>-880630</v>
      </c>
      <c r="G154" s="13">
        <f>SUM(G155:G157)</f>
        <v>11265120</v>
      </c>
      <c r="H154" s="13">
        <f>SUM(H155:H157)</f>
        <v>11114583.8</v>
      </c>
      <c r="I154" s="25">
        <f t="shared" si="21"/>
        <v>0.9866369643643388</v>
      </c>
    </row>
    <row r="155" spans="1:9" ht="16.5" customHeight="1">
      <c r="A155" s="45"/>
      <c r="B155" s="45"/>
      <c r="C155" s="20" t="s">
        <v>28</v>
      </c>
      <c r="D155" s="12" t="s">
        <v>161</v>
      </c>
      <c r="E155" s="14">
        <v>0</v>
      </c>
      <c r="F155" s="14">
        <f>G155-E155</f>
        <v>600</v>
      </c>
      <c r="G155" s="14">
        <v>600</v>
      </c>
      <c r="H155" s="14">
        <v>593.67</v>
      </c>
      <c r="I155" s="15">
        <f t="shared" si="21"/>
        <v>0.9894499999999999</v>
      </c>
    </row>
    <row r="156" spans="1:9" ht="16.5" customHeight="1">
      <c r="A156" s="45"/>
      <c r="B156" s="45"/>
      <c r="C156" s="20" t="s">
        <v>197</v>
      </c>
      <c r="D156" s="12" t="s">
        <v>203</v>
      </c>
      <c r="E156" s="14">
        <v>0</v>
      </c>
      <c r="F156" s="14">
        <f>G156-E156</f>
        <v>3500</v>
      </c>
      <c r="G156" s="14">
        <v>3500</v>
      </c>
      <c r="H156" s="14">
        <v>3500</v>
      </c>
      <c r="I156" s="15">
        <f>H156/G156</f>
        <v>1</v>
      </c>
    </row>
    <row r="157" spans="1:9" ht="48">
      <c r="A157" s="45"/>
      <c r="B157" s="46"/>
      <c r="C157" s="54" t="s">
        <v>182</v>
      </c>
      <c r="D157" s="12" t="s">
        <v>183</v>
      </c>
      <c r="E157" s="14">
        <v>12145750</v>
      </c>
      <c r="F157" s="14">
        <f>G157-E157</f>
        <v>-884730</v>
      </c>
      <c r="G157" s="14">
        <v>11261020</v>
      </c>
      <c r="H157" s="14">
        <v>11110490.13</v>
      </c>
      <c r="I157" s="15">
        <f t="shared" si="21"/>
        <v>0.9866326611621328</v>
      </c>
    </row>
    <row r="158" spans="1:9" ht="27" customHeight="1">
      <c r="A158" s="45"/>
      <c r="B158" s="56" t="s">
        <v>190</v>
      </c>
      <c r="C158" s="19"/>
      <c r="D158" s="10" t="s">
        <v>90</v>
      </c>
      <c r="E158" s="13">
        <f>SUM(E159:E162)</f>
        <v>3221304</v>
      </c>
      <c r="F158" s="13">
        <f>SUM(F159:F162)</f>
        <v>174896</v>
      </c>
      <c r="G158" s="13">
        <f>SUM(G159:G162)</f>
        <v>3396200</v>
      </c>
      <c r="H158" s="13">
        <f>SUM(H159:H162)</f>
        <v>3368051.9899999998</v>
      </c>
      <c r="I158" s="25">
        <f aca="true" t="shared" si="22" ref="I158:I168">H158/G158</f>
        <v>0.991711910370414</v>
      </c>
    </row>
    <row r="159" spans="1:9" ht="16.5" customHeight="1">
      <c r="A159" s="45"/>
      <c r="B159" s="46"/>
      <c r="C159" s="55" t="s">
        <v>28</v>
      </c>
      <c r="D159" s="22" t="s">
        <v>161</v>
      </c>
      <c r="E159" s="23">
        <v>4000</v>
      </c>
      <c r="F159" s="14">
        <f>G159-E159</f>
        <v>-2500</v>
      </c>
      <c r="G159" s="23">
        <v>1500</v>
      </c>
      <c r="H159" s="23">
        <v>1028.75</v>
      </c>
      <c r="I159" s="15">
        <f>H159/G159</f>
        <v>0.6858333333333333</v>
      </c>
    </row>
    <row r="160" spans="1:9" ht="16.5" customHeight="1">
      <c r="A160" s="45"/>
      <c r="B160" s="45"/>
      <c r="C160" s="20" t="s">
        <v>197</v>
      </c>
      <c r="D160" s="12" t="s">
        <v>203</v>
      </c>
      <c r="E160" s="14">
        <v>5500</v>
      </c>
      <c r="F160" s="14">
        <f>G160-E160</f>
        <v>4200</v>
      </c>
      <c r="G160" s="14">
        <v>9700</v>
      </c>
      <c r="H160" s="14">
        <v>9372.86</v>
      </c>
      <c r="I160" s="15">
        <f t="shared" si="22"/>
        <v>0.9662742268041238</v>
      </c>
    </row>
    <row r="161" spans="1:9" ht="39.75" customHeight="1">
      <c r="A161" s="61"/>
      <c r="B161" s="78"/>
      <c r="C161" s="54" t="s">
        <v>8</v>
      </c>
      <c r="D161" s="12" t="s">
        <v>164</v>
      </c>
      <c r="E161" s="14">
        <v>3196804</v>
      </c>
      <c r="F161" s="14">
        <f>G161-E161</f>
        <v>173196</v>
      </c>
      <c r="G161" s="14">
        <v>3370000</v>
      </c>
      <c r="H161" s="14">
        <v>3338842.36</v>
      </c>
      <c r="I161" s="15">
        <f t="shared" si="22"/>
        <v>0.9907544094955489</v>
      </c>
    </row>
    <row r="162" spans="1:9" ht="30" customHeight="1">
      <c r="A162" s="45"/>
      <c r="B162" s="53"/>
      <c r="C162" s="20" t="s">
        <v>115</v>
      </c>
      <c r="D162" s="12" t="s">
        <v>116</v>
      </c>
      <c r="E162" s="14">
        <v>15000</v>
      </c>
      <c r="F162" s="14">
        <f>G162-E162</f>
        <v>0</v>
      </c>
      <c r="G162" s="14">
        <v>15000</v>
      </c>
      <c r="H162" s="14">
        <v>18808.02</v>
      </c>
      <c r="I162" s="15">
        <f t="shared" si="22"/>
        <v>1.253868</v>
      </c>
    </row>
    <row r="163" spans="1:9" ht="17.25" customHeight="1">
      <c r="A163" s="45"/>
      <c r="B163" s="56" t="s">
        <v>204</v>
      </c>
      <c r="C163" s="19"/>
      <c r="D163" s="10" t="s">
        <v>205</v>
      </c>
      <c r="E163" s="13">
        <f>E164+E165</f>
        <v>0</v>
      </c>
      <c r="F163" s="13">
        <f>F164+F165</f>
        <v>600</v>
      </c>
      <c r="G163" s="13">
        <f>G164+G165</f>
        <v>600</v>
      </c>
      <c r="H163" s="13">
        <f>H164+H165</f>
        <v>390.83</v>
      </c>
      <c r="I163" s="25">
        <f>H163/G163</f>
        <v>0.6513833333333333</v>
      </c>
    </row>
    <row r="164" spans="1:9" ht="41.25" customHeight="1">
      <c r="A164" s="45"/>
      <c r="B164" s="45"/>
      <c r="C164" s="54" t="s">
        <v>8</v>
      </c>
      <c r="D164" s="12" t="s">
        <v>164</v>
      </c>
      <c r="E164" s="14">
        <v>0</v>
      </c>
      <c r="F164" s="14">
        <f>G164-E164</f>
        <v>600</v>
      </c>
      <c r="G164" s="14">
        <v>600</v>
      </c>
      <c r="H164" s="14">
        <v>390.37</v>
      </c>
      <c r="I164" s="15">
        <f t="shared" si="22"/>
        <v>0.6506166666666666</v>
      </c>
    </row>
    <row r="165" spans="1:9" ht="42" customHeight="1">
      <c r="A165" s="57"/>
      <c r="B165" s="65"/>
      <c r="C165" s="54" t="s">
        <v>115</v>
      </c>
      <c r="D165" s="38" t="s">
        <v>116</v>
      </c>
      <c r="E165" s="39">
        <v>0</v>
      </c>
      <c r="F165" s="39">
        <f>G165-E165</f>
        <v>0</v>
      </c>
      <c r="G165" s="39">
        <v>0</v>
      </c>
      <c r="H165" s="39">
        <v>0.46</v>
      </c>
      <c r="I165" s="40"/>
    </row>
    <row r="166" spans="1:9" ht="17.25" customHeight="1">
      <c r="A166" s="45"/>
      <c r="B166" s="63" t="s">
        <v>206</v>
      </c>
      <c r="C166" s="19"/>
      <c r="D166" s="10" t="s">
        <v>151</v>
      </c>
      <c r="E166" s="13">
        <f>E167+E168</f>
        <v>0</v>
      </c>
      <c r="F166" s="13">
        <f>F167+F168</f>
        <v>424930</v>
      </c>
      <c r="G166" s="13">
        <f>G167+G168</f>
        <v>424930</v>
      </c>
      <c r="H166" s="13">
        <f>H167+H168</f>
        <v>398220</v>
      </c>
      <c r="I166" s="25">
        <f t="shared" si="22"/>
        <v>0.9371425881909962</v>
      </c>
    </row>
    <row r="167" spans="1:9" ht="39.75" customHeight="1">
      <c r="A167" s="62"/>
      <c r="B167" s="46"/>
      <c r="C167" s="54" t="s">
        <v>8</v>
      </c>
      <c r="D167" s="12" t="s">
        <v>164</v>
      </c>
      <c r="E167" s="14">
        <v>0</v>
      </c>
      <c r="F167" s="14">
        <f>G167-E167</f>
        <v>424080</v>
      </c>
      <c r="G167" s="14">
        <v>424080</v>
      </c>
      <c r="H167" s="14">
        <v>397370</v>
      </c>
      <c r="I167" s="15">
        <f>H167/G167</f>
        <v>0.9370166006413884</v>
      </c>
    </row>
    <row r="168" spans="1:9" ht="27" customHeight="1">
      <c r="A168" s="45"/>
      <c r="B168" s="45"/>
      <c r="C168" s="54" t="s">
        <v>213</v>
      </c>
      <c r="D168" s="12" t="s">
        <v>214</v>
      </c>
      <c r="E168" s="14">
        <v>0</v>
      </c>
      <c r="F168" s="14">
        <f>G168-E168</f>
        <v>850</v>
      </c>
      <c r="G168" s="14">
        <v>850</v>
      </c>
      <c r="H168" s="14">
        <v>850</v>
      </c>
      <c r="I168" s="15">
        <f t="shared" si="22"/>
        <v>1</v>
      </c>
    </row>
    <row r="169" spans="1:9" ht="17.25" customHeight="1">
      <c r="A169" s="57"/>
      <c r="B169" s="63" t="s">
        <v>235</v>
      </c>
      <c r="C169" s="19"/>
      <c r="D169" s="10" t="s">
        <v>243</v>
      </c>
      <c r="E169" s="13">
        <f>SUM(E170:E174)</f>
        <v>0</v>
      </c>
      <c r="F169" s="13">
        <f>SUM(F170:F174)</f>
        <v>1645163.3599999999</v>
      </c>
      <c r="G169" s="13">
        <f>SUM(G170:G174)</f>
        <v>1645163.3599999999</v>
      </c>
      <c r="H169" s="13">
        <f>SUM(H170:H174)</f>
        <v>1193858.33</v>
      </c>
      <c r="I169" s="25">
        <f aca="true" t="shared" si="23" ref="I169:I174">H169/G169</f>
        <v>0.725677679814119</v>
      </c>
    </row>
    <row r="170" spans="1:9" ht="39.75" customHeight="1">
      <c r="A170" s="75"/>
      <c r="B170" s="46"/>
      <c r="C170" s="54" t="s">
        <v>218</v>
      </c>
      <c r="D170" s="12" t="s">
        <v>209</v>
      </c>
      <c r="E170" s="14">
        <v>0</v>
      </c>
      <c r="F170" s="14">
        <f>G170-E170</f>
        <v>354007.5</v>
      </c>
      <c r="G170" s="14">
        <v>354007.5</v>
      </c>
      <c r="H170" s="14">
        <v>354007.5</v>
      </c>
      <c r="I170" s="15">
        <f t="shared" si="23"/>
        <v>1</v>
      </c>
    </row>
    <row r="171" spans="1:9" ht="48">
      <c r="A171" s="75"/>
      <c r="B171" s="46"/>
      <c r="C171" s="54" t="s">
        <v>236</v>
      </c>
      <c r="D171" s="12" t="s">
        <v>225</v>
      </c>
      <c r="E171" s="14">
        <v>0</v>
      </c>
      <c r="F171" s="14">
        <f>G171-E171</f>
        <v>35155.86</v>
      </c>
      <c r="G171" s="14">
        <v>35155.86</v>
      </c>
      <c r="H171" s="14">
        <v>35155.86</v>
      </c>
      <c r="I171" s="15">
        <f t="shared" si="23"/>
        <v>1</v>
      </c>
    </row>
    <row r="172" spans="1:9" ht="48">
      <c r="A172" s="75"/>
      <c r="B172" s="46"/>
      <c r="C172" s="54" t="s">
        <v>216</v>
      </c>
      <c r="D172" s="12" t="s">
        <v>208</v>
      </c>
      <c r="E172" s="14">
        <v>0</v>
      </c>
      <c r="F172" s="14">
        <f>G172-E172</f>
        <v>181932.6</v>
      </c>
      <c r="G172" s="14">
        <v>181932.6</v>
      </c>
      <c r="H172" s="14">
        <v>0</v>
      </c>
      <c r="I172" s="15">
        <f t="shared" si="23"/>
        <v>0</v>
      </c>
    </row>
    <row r="173" spans="1:9" ht="48">
      <c r="A173" s="75"/>
      <c r="B173" s="46"/>
      <c r="C173" s="54" t="s">
        <v>237</v>
      </c>
      <c r="D173" s="12" t="s">
        <v>208</v>
      </c>
      <c r="E173" s="14">
        <v>0</v>
      </c>
      <c r="F173" s="14">
        <f>G173-E173</f>
        <v>18067.4</v>
      </c>
      <c r="G173" s="14">
        <v>18067.4</v>
      </c>
      <c r="H173" s="14">
        <v>0</v>
      </c>
      <c r="I173" s="15">
        <f t="shared" si="23"/>
        <v>0</v>
      </c>
    </row>
    <row r="174" spans="1:9" ht="39.75" customHeight="1">
      <c r="A174" s="75"/>
      <c r="B174" s="46"/>
      <c r="C174" s="54" t="s">
        <v>238</v>
      </c>
      <c r="D174" s="12" t="s">
        <v>239</v>
      </c>
      <c r="E174" s="14">
        <v>0</v>
      </c>
      <c r="F174" s="14">
        <f>G174-E174</f>
        <v>1056000</v>
      </c>
      <c r="G174" s="14">
        <v>1056000</v>
      </c>
      <c r="H174" s="14">
        <v>804694.97</v>
      </c>
      <c r="I174" s="15">
        <f t="shared" si="23"/>
        <v>0.7620217518939394</v>
      </c>
    </row>
    <row r="175" spans="1:9" ht="51" customHeight="1">
      <c r="A175" s="45"/>
      <c r="B175" s="56" t="s">
        <v>222</v>
      </c>
      <c r="C175" s="19"/>
      <c r="D175" s="10" t="s">
        <v>223</v>
      </c>
      <c r="E175" s="13">
        <f>E176</f>
        <v>19440</v>
      </c>
      <c r="F175" s="13">
        <f>F176</f>
        <v>10560</v>
      </c>
      <c r="G175" s="13">
        <f>G176</f>
        <v>30000</v>
      </c>
      <c r="H175" s="13">
        <f>H176</f>
        <v>28127.7</v>
      </c>
      <c r="I175" s="25">
        <f aca="true" t="shared" si="24" ref="I175:I182">H175/G175</f>
        <v>0.93759</v>
      </c>
    </row>
    <row r="176" spans="1:9" ht="36.75" customHeight="1">
      <c r="A176" s="45"/>
      <c r="B176" s="45"/>
      <c r="C176" s="54" t="s">
        <v>8</v>
      </c>
      <c r="D176" s="12" t="s">
        <v>164</v>
      </c>
      <c r="E176" s="14">
        <v>19440</v>
      </c>
      <c r="F176" s="14">
        <f>G176-E176</f>
        <v>10560</v>
      </c>
      <c r="G176" s="14">
        <v>30000</v>
      </c>
      <c r="H176" s="14">
        <v>28127.7</v>
      </c>
      <c r="I176" s="15">
        <f t="shared" si="24"/>
        <v>0.93759</v>
      </c>
    </row>
    <row r="177" spans="1:9" ht="16.5" customHeight="1">
      <c r="A177" s="52" t="s">
        <v>103</v>
      </c>
      <c r="B177" s="52"/>
      <c r="C177" s="74"/>
      <c r="D177" s="7" t="s">
        <v>104</v>
      </c>
      <c r="E177" s="18">
        <f>E178+E183+E187</f>
        <v>2389250</v>
      </c>
      <c r="F177" s="18">
        <f>F178+F183+F187</f>
        <v>855300</v>
      </c>
      <c r="G177" s="18">
        <f>G178+G183+G187</f>
        <v>3244550</v>
      </c>
      <c r="H177" s="18">
        <f>H178+H183+H187</f>
        <v>3245196.53</v>
      </c>
      <c r="I177" s="26">
        <f t="shared" si="24"/>
        <v>1.0001992664622212</v>
      </c>
    </row>
    <row r="178" spans="1:9" ht="16.5" customHeight="1">
      <c r="A178" s="45"/>
      <c r="B178" s="56" t="s">
        <v>133</v>
      </c>
      <c r="C178" s="19"/>
      <c r="D178" s="10" t="s">
        <v>135</v>
      </c>
      <c r="E178" s="13">
        <f>SUM(E179:E182)</f>
        <v>100250</v>
      </c>
      <c r="F178" s="13">
        <f>SUM(F179:F182)</f>
        <v>340000</v>
      </c>
      <c r="G178" s="13">
        <f>SUM(G179:G182)</f>
        <v>440250</v>
      </c>
      <c r="H178" s="13">
        <f>SUM(H179:H182)</f>
        <v>439976.3</v>
      </c>
      <c r="I178" s="25">
        <f t="shared" si="24"/>
        <v>0.9993783077796706</v>
      </c>
    </row>
    <row r="179" spans="1:9" ht="36.75" customHeight="1">
      <c r="A179" s="61"/>
      <c r="B179" s="61"/>
      <c r="C179" s="20" t="s">
        <v>13</v>
      </c>
      <c r="D179" s="12" t="s">
        <v>163</v>
      </c>
      <c r="E179" s="14">
        <v>100000</v>
      </c>
      <c r="F179" s="14">
        <f>G179-E179</f>
        <v>308800</v>
      </c>
      <c r="G179" s="14">
        <v>408800</v>
      </c>
      <c r="H179" s="14">
        <v>408724.36</v>
      </c>
      <c r="I179" s="15">
        <f t="shared" si="24"/>
        <v>0.9998149706457925</v>
      </c>
    </row>
    <row r="180" spans="1:9" ht="16.5" customHeight="1">
      <c r="A180" s="45"/>
      <c r="B180" s="45"/>
      <c r="C180" s="20" t="s">
        <v>20</v>
      </c>
      <c r="D180" s="12" t="s">
        <v>21</v>
      </c>
      <c r="E180" s="14">
        <v>250</v>
      </c>
      <c r="F180" s="14">
        <f>G180-E180</f>
        <v>0</v>
      </c>
      <c r="G180" s="14">
        <v>250</v>
      </c>
      <c r="H180" s="14">
        <v>167.99</v>
      </c>
      <c r="I180" s="15">
        <f t="shared" si="24"/>
        <v>0.67196</v>
      </c>
    </row>
    <row r="181" spans="1:9" ht="16.5" customHeight="1">
      <c r="A181" s="45"/>
      <c r="B181" s="45"/>
      <c r="C181" s="20" t="s">
        <v>28</v>
      </c>
      <c r="D181" s="12" t="s">
        <v>161</v>
      </c>
      <c r="E181" s="14">
        <v>0</v>
      </c>
      <c r="F181" s="14">
        <f>G181-E181</f>
        <v>200</v>
      </c>
      <c r="G181" s="14">
        <v>200</v>
      </c>
      <c r="H181" s="14">
        <v>242.14</v>
      </c>
      <c r="I181" s="15">
        <f t="shared" si="24"/>
        <v>1.2106999999999999</v>
      </c>
    </row>
    <row r="182" spans="1:9" ht="16.5" customHeight="1">
      <c r="A182" s="46"/>
      <c r="B182" s="53"/>
      <c r="C182" s="20" t="s">
        <v>101</v>
      </c>
      <c r="D182" s="12" t="s">
        <v>102</v>
      </c>
      <c r="E182" s="14">
        <v>0</v>
      </c>
      <c r="F182" s="14">
        <f>G182-E182</f>
        <v>31000</v>
      </c>
      <c r="G182" s="14">
        <v>31000</v>
      </c>
      <c r="H182" s="14">
        <v>30841.81</v>
      </c>
      <c r="I182" s="15">
        <f t="shared" si="24"/>
        <v>0.9948970967741936</v>
      </c>
    </row>
    <row r="183" spans="1:9" ht="16.5" customHeight="1">
      <c r="A183" s="45"/>
      <c r="B183" s="56" t="s">
        <v>130</v>
      </c>
      <c r="C183" s="19"/>
      <c r="D183" s="10" t="s">
        <v>131</v>
      </c>
      <c r="E183" s="13">
        <f>SUM(E184:E186)</f>
        <v>89000</v>
      </c>
      <c r="F183" s="13">
        <f>SUM(F184:F186)</f>
        <v>-19700</v>
      </c>
      <c r="G183" s="13">
        <f>SUM(G184:G186)</f>
        <v>69300</v>
      </c>
      <c r="H183" s="13">
        <f>SUM(H184:H186)</f>
        <v>66249.75</v>
      </c>
      <c r="I183" s="25">
        <f>H183/G183</f>
        <v>0.9559848484848484</v>
      </c>
    </row>
    <row r="184" spans="1:9" ht="27" customHeight="1">
      <c r="A184" s="45"/>
      <c r="B184" s="45"/>
      <c r="C184" s="20" t="s">
        <v>65</v>
      </c>
      <c r="D184" s="12" t="s">
        <v>66</v>
      </c>
      <c r="E184" s="14">
        <v>86000</v>
      </c>
      <c r="F184" s="14">
        <f>G184-E184</f>
        <v>-26000</v>
      </c>
      <c r="G184" s="14">
        <v>60000</v>
      </c>
      <c r="H184" s="14">
        <v>57189.03</v>
      </c>
      <c r="I184" s="15">
        <f>H184/G184</f>
        <v>0.9531505</v>
      </c>
    </row>
    <row r="185" spans="1:9" ht="16.5" customHeight="1">
      <c r="A185" s="45"/>
      <c r="B185" s="45"/>
      <c r="C185" s="20" t="s">
        <v>195</v>
      </c>
      <c r="D185" s="12" t="s">
        <v>196</v>
      </c>
      <c r="E185" s="14">
        <v>2000</v>
      </c>
      <c r="F185" s="14">
        <f>G185-E185</f>
        <v>4300</v>
      </c>
      <c r="G185" s="14">
        <v>6300</v>
      </c>
      <c r="H185" s="14">
        <v>5855.62</v>
      </c>
      <c r="I185" s="15">
        <f>H185/G185</f>
        <v>0.929463492063492</v>
      </c>
    </row>
    <row r="186" spans="1:9" ht="16.5" customHeight="1">
      <c r="A186" s="45"/>
      <c r="B186" s="45"/>
      <c r="C186" s="20" t="s">
        <v>54</v>
      </c>
      <c r="D186" s="12" t="s">
        <v>166</v>
      </c>
      <c r="E186" s="14">
        <v>1000</v>
      </c>
      <c r="F186" s="14">
        <f>G186-E186</f>
        <v>2000</v>
      </c>
      <c r="G186" s="14">
        <v>3000</v>
      </c>
      <c r="H186" s="14">
        <v>3205.1</v>
      </c>
      <c r="I186" s="15">
        <f>H186/G186</f>
        <v>1.0683666666666667</v>
      </c>
    </row>
    <row r="187" spans="1:9" ht="29.25" customHeight="1">
      <c r="A187" s="45"/>
      <c r="B187" s="56" t="s">
        <v>113</v>
      </c>
      <c r="C187" s="19"/>
      <c r="D187" s="10" t="s">
        <v>114</v>
      </c>
      <c r="E187" s="13">
        <f>E188</f>
        <v>2200000</v>
      </c>
      <c r="F187" s="13">
        <f>F188</f>
        <v>535000</v>
      </c>
      <c r="G187" s="13">
        <f>G188</f>
        <v>2735000</v>
      </c>
      <c r="H187" s="13">
        <f>H188</f>
        <v>2738970.48</v>
      </c>
      <c r="I187" s="25">
        <f aca="true" t="shared" si="25" ref="I187:I193">H187/G187</f>
        <v>1.0014517294332723</v>
      </c>
    </row>
    <row r="188" spans="1:9" ht="16.5" customHeight="1">
      <c r="A188" s="45"/>
      <c r="B188" s="45"/>
      <c r="C188" s="20" t="s">
        <v>18</v>
      </c>
      <c r="D188" s="12" t="s">
        <v>19</v>
      </c>
      <c r="E188" s="14">
        <v>2200000</v>
      </c>
      <c r="F188" s="14">
        <f>G188-E188</f>
        <v>535000</v>
      </c>
      <c r="G188" s="14">
        <v>2735000</v>
      </c>
      <c r="H188" s="14">
        <v>2738970.48</v>
      </c>
      <c r="I188" s="15">
        <f t="shared" si="25"/>
        <v>1.0014517294332723</v>
      </c>
    </row>
    <row r="189" spans="1:9" ht="16.5" customHeight="1">
      <c r="A189" s="52" t="s">
        <v>105</v>
      </c>
      <c r="B189" s="52"/>
      <c r="C189" s="74"/>
      <c r="D189" s="7" t="s">
        <v>106</v>
      </c>
      <c r="E189" s="18">
        <f>E190+E196</f>
        <v>27200</v>
      </c>
      <c r="F189" s="18">
        <f>F190+F196</f>
        <v>322688.79</v>
      </c>
      <c r="G189" s="18">
        <f>G190+G196</f>
        <v>349888.79</v>
      </c>
      <c r="H189" s="18">
        <f>H190+H196</f>
        <v>342946.62</v>
      </c>
      <c r="I189" s="26">
        <f t="shared" si="25"/>
        <v>0.9801589242113188</v>
      </c>
    </row>
    <row r="190" spans="1:9" ht="16.5" customHeight="1">
      <c r="A190" s="51"/>
      <c r="B190" s="56" t="s">
        <v>107</v>
      </c>
      <c r="C190" s="19"/>
      <c r="D190" s="10" t="s">
        <v>108</v>
      </c>
      <c r="E190" s="13">
        <f>SUM(E191:E195)</f>
        <v>26500</v>
      </c>
      <c r="F190" s="13">
        <f>SUM(F191:F195)</f>
        <v>322688.79</v>
      </c>
      <c r="G190" s="13">
        <f>SUM(G191:G195)</f>
        <v>349188.79</v>
      </c>
      <c r="H190" s="13">
        <f>SUM(H191:H195)</f>
        <v>341966.98</v>
      </c>
      <c r="I190" s="25">
        <f t="shared" si="25"/>
        <v>0.9793183223321688</v>
      </c>
    </row>
    <row r="191" spans="1:9" ht="36.75" customHeight="1">
      <c r="A191" s="45"/>
      <c r="B191" s="64"/>
      <c r="C191" s="20" t="s">
        <v>13</v>
      </c>
      <c r="D191" s="12" t="s">
        <v>163</v>
      </c>
      <c r="E191" s="14">
        <v>15000</v>
      </c>
      <c r="F191" s="14">
        <f>G191-E191</f>
        <v>0</v>
      </c>
      <c r="G191" s="14">
        <v>15000</v>
      </c>
      <c r="H191" s="14">
        <v>8020</v>
      </c>
      <c r="I191" s="15">
        <f t="shared" si="25"/>
        <v>0.5346666666666666</v>
      </c>
    </row>
    <row r="192" spans="1:9" ht="16.5" customHeight="1">
      <c r="A192" s="45"/>
      <c r="B192" s="45"/>
      <c r="C192" s="20" t="s">
        <v>20</v>
      </c>
      <c r="D192" s="12" t="s">
        <v>21</v>
      </c>
      <c r="E192" s="14">
        <v>10000</v>
      </c>
      <c r="F192" s="14">
        <f>G192-E192</f>
        <v>4000</v>
      </c>
      <c r="G192" s="14">
        <v>14000</v>
      </c>
      <c r="H192" s="14">
        <v>13693.56</v>
      </c>
      <c r="I192" s="15">
        <f t="shared" si="25"/>
        <v>0.9781114285714285</v>
      </c>
    </row>
    <row r="193" spans="1:9" ht="16.5" customHeight="1">
      <c r="A193" s="45"/>
      <c r="B193" s="45"/>
      <c r="C193" s="20" t="s">
        <v>197</v>
      </c>
      <c r="D193" s="12" t="s">
        <v>203</v>
      </c>
      <c r="E193" s="14">
        <v>0</v>
      </c>
      <c r="F193" s="14">
        <f>G193-E193</f>
        <v>1974</v>
      </c>
      <c r="G193" s="14">
        <v>1974</v>
      </c>
      <c r="H193" s="14">
        <v>1974</v>
      </c>
      <c r="I193" s="15">
        <f t="shared" si="25"/>
        <v>1</v>
      </c>
    </row>
    <row r="194" spans="1:9" ht="16.5" customHeight="1">
      <c r="A194" s="45"/>
      <c r="B194" s="45"/>
      <c r="C194" s="20" t="s">
        <v>101</v>
      </c>
      <c r="D194" s="12" t="s">
        <v>102</v>
      </c>
      <c r="E194" s="14">
        <v>1500</v>
      </c>
      <c r="F194" s="14">
        <f>G194-E194</f>
        <v>700</v>
      </c>
      <c r="G194" s="14">
        <v>2200</v>
      </c>
      <c r="H194" s="14">
        <v>2264.63</v>
      </c>
      <c r="I194" s="15">
        <f>H194/G194</f>
        <v>1.0293772727272728</v>
      </c>
    </row>
    <row r="195" spans="1:9" ht="51" customHeight="1">
      <c r="A195" s="45"/>
      <c r="B195" s="45"/>
      <c r="C195" s="54" t="s">
        <v>207</v>
      </c>
      <c r="D195" s="12" t="s">
        <v>225</v>
      </c>
      <c r="E195" s="14">
        <v>0</v>
      </c>
      <c r="F195" s="14">
        <f>G195-E195</f>
        <v>316014.79</v>
      </c>
      <c r="G195" s="14">
        <v>316014.79</v>
      </c>
      <c r="H195" s="14">
        <v>316014.79</v>
      </c>
      <c r="I195" s="15">
        <f>H195/G195</f>
        <v>1</v>
      </c>
    </row>
    <row r="196" spans="1:9" ht="18" customHeight="1">
      <c r="A196" s="45"/>
      <c r="B196" s="56" t="s">
        <v>119</v>
      </c>
      <c r="C196" s="19"/>
      <c r="D196" s="10" t="s">
        <v>120</v>
      </c>
      <c r="E196" s="13">
        <f>SUM(E197:E198)</f>
        <v>700</v>
      </c>
      <c r="F196" s="13">
        <f>SUM(F197:F198)</f>
        <v>0</v>
      </c>
      <c r="G196" s="13">
        <f>SUM(G197:G198)</f>
        <v>700</v>
      </c>
      <c r="H196" s="13">
        <f>SUM(H197:H198)</f>
        <v>979.64</v>
      </c>
      <c r="I196" s="25">
        <f>H196/G196</f>
        <v>1.3994857142857142</v>
      </c>
    </row>
    <row r="197" spans="1:9" ht="40.5" customHeight="1">
      <c r="A197" s="45"/>
      <c r="B197" s="45"/>
      <c r="C197" s="20" t="s">
        <v>13</v>
      </c>
      <c r="D197" s="12" t="s">
        <v>163</v>
      </c>
      <c r="E197" s="14">
        <v>700</v>
      </c>
      <c r="F197" s="14">
        <f>G197-E197</f>
        <v>0</v>
      </c>
      <c r="G197" s="14">
        <v>700</v>
      </c>
      <c r="H197" s="14">
        <v>943.36</v>
      </c>
      <c r="I197" s="15">
        <f>H197/G197</f>
        <v>1.3476571428571429</v>
      </c>
    </row>
    <row r="198" spans="1:9" ht="36.75" customHeight="1">
      <c r="A198" s="53"/>
      <c r="B198" s="53"/>
      <c r="C198" s="20" t="s">
        <v>101</v>
      </c>
      <c r="D198" s="12" t="s">
        <v>102</v>
      </c>
      <c r="E198" s="14">
        <v>0</v>
      </c>
      <c r="F198" s="14">
        <f>G198-E198</f>
        <v>0</v>
      </c>
      <c r="G198" s="14">
        <v>0</v>
      </c>
      <c r="H198" s="14">
        <v>36.28</v>
      </c>
      <c r="I198" s="15"/>
    </row>
    <row r="199" spans="1:9" ht="16.5" customHeight="1">
      <c r="A199" s="52" t="s">
        <v>109</v>
      </c>
      <c r="B199" s="52"/>
      <c r="C199" s="74"/>
      <c r="D199" s="7" t="s">
        <v>125</v>
      </c>
      <c r="E199" s="18">
        <f>E200</f>
        <v>4000</v>
      </c>
      <c r="F199" s="18">
        <f>F200</f>
        <v>-4000</v>
      </c>
      <c r="G199" s="18">
        <f>G200</f>
        <v>0</v>
      </c>
      <c r="H199" s="18">
        <f>H200</f>
        <v>0</v>
      </c>
      <c r="I199" s="26"/>
    </row>
    <row r="200" spans="1:9" ht="16.5" customHeight="1">
      <c r="A200" s="45"/>
      <c r="B200" s="56" t="s">
        <v>110</v>
      </c>
      <c r="C200" s="19"/>
      <c r="D200" s="10" t="s">
        <v>157</v>
      </c>
      <c r="E200" s="13">
        <f>SUM(E201:E201)</f>
        <v>4000</v>
      </c>
      <c r="F200" s="13">
        <f>SUM(F201:F201)</f>
        <v>-4000</v>
      </c>
      <c r="G200" s="13">
        <f>SUM(G201:G201)</f>
        <v>0</v>
      </c>
      <c r="H200" s="13">
        <f>SUM(H201:H201)</f>
        <v>0</v>
      </c>
      <c r="I200" s="25"/>
    </row>
    <row r="201" spans="1:9" ht="16.5" customHeight="1">
      <c r="A201" s="45"/>
      <c r="B201" s="45"/>
      <c r="C201" s="20" t="s">
        <v>18</v>
      </c>
      <c r="D201" s="12" t="s">
        <v>19</v>
      </c>
      <c r="E201" s="14">
        <v>4000</v>
      </c>
      <c r="F201" s="14">
        <f>G201-E201</f>
        <v>-4000</v>
      </c>
      <c r="G201" s="14">
        <v>0</v>
      </c>
      <c r="H201" s="14">
        <v>0</v>
      </c>
      <c r="I201" s="15"/>
    </row>
    <row r="202" spans="1:9" ht="5.25" customHeight="1">
      <c r="A202" s="89"/>
      <c r="B202" s="90"/>
      <c r="C202" s="90"/>
      <c r="D202" s="91"/>
      <c r="E202" s="91"/>
      <c r="F202" s="91"/>
      <c r="G202" s="91"/>
      <c r="H202" s="91"/>
      <c r="I202" s="92"/>
    </row>
    <row r="203" spans="1:9" ht="26.25" customHeight="1">
      <c r="A203" s="83" t="s">
        <v>146</v>
      </c>
      <c r="B203" s="84"/>
      <c r="C203" s="84"/>
      <c r="D203" s="85"/>
      <c r="E203" s="24">
        <f>E5+E16+E19+E28+E34+E42+E55+E60+E93+E109+E127+E143+E153+E177+E189+E199</f>
        <v>53471363.81</v>
      </c>
      <c r="F203" s="24">
        <f>F5+F16+F19+F28+F34+F42+F55+F60+F93+F109+F127+F143+F153+F177+F189+F199</f>
        <v>16236788.129999999</v>
      </c>
      <c r="G203" s="24">
        <f>G5+G16+G19+G28+G34+G42+G55+G60+G93+G109+G127+G143+G153+G177+G189+G199</f>
        <v>69708151.94000001</v>
      </c>
      <c r="H203" s="24">
        <f>H5+H16+H19+H28+H34+H42+H55+H60+H93+H109+H127+H143+H153+H177+H189+H199</f>
        <v>67023615.660000004</v>
      </c>
      <c r="I203" s="28">
        <f>H203/G203</f>
        <v>0.9614889190820799</v>
      </c>
    </row>
    <row r="204" spans="1:9" ht="12.75">
      <c r="A204" s="29" t="s">
        <v>143</v>
      </c>
      <c r="I204" s="30"/>
    </row>
    <row r="205" spans="1:9" s="34" customFormat="1" ht="16.5" customHeight="1">
      <c r="A205" s="31"/>
      <c r="B205" s="80" t="s">
        <v>144</v>
      </c>
      <c r="C205" s="81"/>
      <c r="D205" s="82"/>
      <c r="E205" s="32">
        <f>SUM(E203-E206)</f>
        <v>45361720.81</v>
      </c>
      <c r="F205" s="32">
        <f>SUM(F203-F206)</f>
        <v>3630200.3699999973</v>
      </c>
      <c r="G205" s="32">
        <f>SUM(G203-G206)</f>
        <v>48991921.180000015</v>
      </c>
      <c r="H205" s="32">
        <f>SUM(H203-H206)</f>
        <v>48579542.010000005</v>
      </c>
      <c r="I205" s="33">
        <f aca="true" t="shared" si="26" ref="I205:I215">H205/G205</f>
        <v>0.9915827107803162</v>
      </c>
    </row>
    <row r="206" spans="1:9" s="34" customFormat="1" ht="16.5" customHeight="1">
      <c r="A206" s="31"/>
      <c r="B206" s="80" t="s">
        <v>145</v>
      </c>
      <c r="C206" s="81"/>
      <c r="D206" s="82"/>
      <c r="E206" s="32">
        <f>SUM(E207:E215)</f>
        <v>8109643</v>
      </c>
      <c r="F206" s="32">
        <f>SUM(F207:F215)</f>
        <v>12606587.760000002</v>
      </c>
      <c r="G206" s="32">
        <f>SUM(G207:G215)</f>
        <v>20716230.759999998</v>
      </c>
      <c r="H206" s="32">
        <f>SUM(H207:H215)</f>
        <v>18444073.65</v>
      </c>
      <c r="I206" s="33">
        <f t="shared" si="26"/>
        <v>0.8903199555786373</v>
      </c>
    </row>
    <row r="207" spans="1:9" ht="27" customHeight="1">
      <c r="A207" s="35"/>
      <c r="B207" s="35"/>
      <c r="C207" s="11" t="s">
        <v>26</v>
      </c>
      <c r="D207" s="12" t="s">
        <v>27</v>
      </c>
      <c r="E207" s="14">
        <f>SUM(E38)</f>
        <v>205000</v>
      </c>
      <c r="F207" s="14">
        <f>SUM(F38)</f>
        <v>0</v>
      </c>
      <c r="G207" s="14">
        <f>SUM(G38)</f>
        <v>205000</v>
      </c>
      <c r="H207" s="14">
        <f>SUM(H38)</f>
        <v>52491.22</v>
      </c>
      <c r="I207" s="15">
        <f t="shared" si="26"/>
        <v>0.2560547317073171</v>
      </c>
    </row>
    <row r="208" spans="1:9" ht="16.5" customHeight="1">
      <c r="A208" s="8"/>
      <c r="B208" s="8"/>
      <c r="C208" s="11" t="s">
        <v>36</v>
      </c>
      <c r="D208" s="12" t="s">
        <v>37</v>
      </c>
      <c r="E208" s="14">
        <f>E18+E23</f>
        <v>10000</v>
      </c>
      <c r="F208" s="14">
        <f>F18+F23</f>
        <v>63000</v>
      </c>
      <c r="G208" s="14">
        <f>G18+G23</f>
        <v>73000</v>
      </c>
      <c r="H208" s="14">
        <f>H18+H23</f>
        <v>72798.1</v>
      </c>
      <c r="I208" s="15">
        <f t="shared" si="26"/>
        <v>0.9972342465753425</v>
      </c>
    </row>
    <row r="209" spans="1:9" ht="54.75" customHeight="1">
      <c r="A209" s="8"/>
      <c r="B209" s="8"/>
      <c r="C209" s="11" t="s">
        <v>216</v>
      </c>
      <c r="D209" s="12" t="s">
        <v>208</v>
      </c>
      <c r="E209" s="14">
        <f>E106+E172</f>
        <v>7176849</v>
      </c>
      <c r="F209" s="14">
        <f>F106+F172</f>
        <v>9176431.17</v>
      </c>
      <c r="G209" s="14">
        <f>G106+G172</f>
        <v>16353280.17</v>
      </c>
      <c r="H209" s="14">
        <f>H106+H172</f>
        <v>14888558.17</v>
      </c>
      <c r="I209" s="15">
        <f t="shared" si="26"/>
        <v>0.9104325257823794</v>
      </c>
    </row>
    <row r="210" spans="1:9" ht="54.75" customHeight="1">
      <c r="A210" s="62"/>
      <c r="B210" s="45"/>
      <c r="C210" s="20" t="s">
        <v>207</v>
      </c>
      <c r="D210" s="12" t="s">
        <v>208</v>
      </c>
      <c r="E210" s="14">
        <f>SUM(E25,E195)</f>
        <v>0</v>
      </c>
      <c r="F210" s="14">
        <f>SUM(F25,F195)</f>
        <v>635741.79</v>
      </c>
      <c r="G210" s="14">
        <f>SUM(G25,G195)</f>
        <v>635741.79</v>
      </c>
      <c r="H210" s="14">
        <f>SUM(H25,H195)</f>
        <v>316014.79</v>
      </c>
      <c r="I210" s="15">
        <f t="shared" si="26"/>
        <v>0.4970804105861909</v>
      </c>
    </row>
    <row r="211" spans="1:9" ht="54.75" customHeight="1">
      <c r="A211" s="62"/>
      <c r="B211" s="45"/>
      <c r="C211" s="11" t="s">
        <v>237</v>
      </c>
      <c r="D211" s="12" t="s">
        <v>225</v>
      </c>
      <c r="E211" s="14">
        <f>E173</f>
        <v>0</v>
      </c>
      <c r="F211" s="14">
        <f>F173</f>
        <v>18067.4</v>
      </c>
      <c r="G211" s="14">
        <f>G173</f>
        <v>18067.4</v>
      </c>
      <c r="H211" s="14">
        <f>H173</f>
        <v>0</v>
      </c>
      <c r="I211" s="15">
        <f t="shared" si="26"/>
        <v>0</v>
      </c>
    </row>
    <row r="212" spans="1:9" ht="36">
      <c r="A212" s="62"/>
      <c r="B212" s="45"/>
      <c r="C212" s="20" t="s">
        <v>233</v>
      </c>
      <c r="D212" s="12" t="s">
        <v>242</v>
      </c>
      <c r="E212" s="14">
        <f>E104</f>
        <v>0</v>
      </c>
      <c r="F212" s="14">
        <f>F104</f>
        <v>1735074</v>
      </c>
      <c r="G212" s="14">
        <f>G104</f>
        <v>1735074</v>
      </c>
      <c r="H212" s="14">
        <f>H104</f>
        <v>1735074</v>
      </c>
      <c r="I212" s="15">
        <f t="shared" si="26"/>
        <v>1</v>
      </c>
    </row>
    <row r="213" spans="1:9" ht="38.25" customHeight="1">
      <c r="A213" s="45"/>
      <c r="B213" s="45"/>
      <c r="C213" s="20" t="s">
        <v>126</v>
      </c>
      <c r="D213" s="12" t="s">
        <v>127</v>
      </c>
      <c r="E213" s="14">
        <f>SUM(E11,E21,E26)</f>
        <v>717794</v>
      </c>
      <c r="F213" s="14">
        <f>SUM(F11,F21,F26)</f>
        <v>-287294</v>
      </c>
      <c r="G213" s="14">
        <f>SUM(G11,G21,G26)</f>
        <v>430500</v>
      </c>
      <c r="H213" s="14">
        <f>SUM(H11,H21,H26)</f>
        <v>364875</v>
      </c>
      <c r="I213" s="15">
        <f t="shared" si="26"/>
        <v>0.8475609756097561</v>
      </c>
    </row>
    <row r="214" spans="1:9" ht="38.25" customHeight="1">
      <c r="A214" s="45"/>
      <c r="B214" s="45"/>
      <c r="C214" s="20" t="s">
        <v>238</v>
      </c>
      <c r="D214" s="12" t="s">
        <v>239</v>
      </c>
      <c r="E214" s="14">
        <f>E174</f>
        <v>0</v>
      </c>
      <c r="F214" s="14">
        <f>F174</f>
        <v>1056000</v>
      </c>
      <c r="G214" s="14">
        <f>G174</f>
        <v>1056000</v>
      </c>
      <c r="H214" s="14">
        <f>H174</f>
        <v>804694.97</v>
      </c>
      <c r="I214" s="15">
        <f t="shared" si="26"/>
        <v>0.7620217518939394</v>
      </c>
    </row>
    <row r="215" spans="1:9" ht="39" customHeight="1">
      <c r="A215" s="57"/>
      <c r="B215" s="66"/>
      <c r="C215" s="54" t="s">
        <v>226</v>
      </c>
      <c r="D215" s="38" t="s">
        <v>227</v>
      </c>
      <c r="E215" s="39">
        <f>E27</f>
        <v>0</v>
      </c>
      <c r="F215" s="39">
        <f>F27</f>
        <v>209567.4</v>
      </c>
      <c r="G215" s="39">
        <f>G27</f>
        <v>209567.4</v>
      </c>
      <c r="H215" s="39">
        <f>H27</f>
        <v>209567.4</v>
      </c>
      <c r="I215" s="15">
        <f t="shared" si="26"/>
        <v>1</v>
      </c>
    </row>
    <row r="216" spans="1:9" ht="12.75">
      <c r="A216" s="29"/>
      <c r="I216" s="30"/>
    </row>
    <row r="217" spans="1:9" s="34" customFormat="1" ht="16.5" customHeight="1">
      <c r="A217" s="31"/>
      <c r="B217" s="80" t="s">
        <v>147</v>
      </c>
      <c r="C217" s="81"/>
      <c r="D217" s="82"/>
      <c r="E217" s="32">
        <f>E218+E219</f>
        <v>15434565</v>
      </c>
      <c r="F217" s="32">
        <f>F218+F219</f>
        <v>616407.1499999999</v>
      </c>
      <c r="G217" s="32">
        <f>G218+G219</f>
        <v>16050972.15</v>
      </c>
      <c r="H217" s="32">
        <f>H218+H219</f>
        <v>15833479.39</v>
      </c>
      <c r="I217" s="33">
        <f>H217/G217</f>
        <v>0.9864498699538271</v>
      </c>
    </row>
    <row r="218" spans="1:9" ht="36.75" customHeight="1">
      <c r="A218" s="8"/>
      <c r="B218" s="17"/>
      <c r="C218" s="11" t="s">
        <v>8</v>
      </c>
      <c r="D218" s="12" t="s">
        <v>164</v>
      </c>
      <c r="E218" s="23">
        <f>E15+E44+E57+E59+E126+E133+E161+E164+E167+E176+E54</f>
        <v>3288815</v>
      </c>
      <c r="F218" s="23">
        <f>F15+F44+F57+F59+F126+F133+F161+F164+F167+F176+F54</f>
        <v>1501137.15</v>
      </c>
      <c r="G218" s="23">
        <f>G15+G44+G57+G59+G126+G133+G161+G164+G167+G176+G54</f>
        <v>4789952.15</v>
      </c>
      <c r="H218" s="23">
        <f>H15+H44+H57+H59+H126+H133+H161+H164+H167+H176+H54</f>
        <v>4722989.26</v>
      </c>
      <c r="I218" s="15">
        <f>H218/G218</f>
        <v>0.9860201338336959</v>
      </c>
    </row>
    <row r="219" spans="1:9" ht="52.5" customHeight="1">
      <c r="A219" s="21"/>
      <c r="B219" s="16"/>
      <c r="C219" s="11" t="s">
        <v>182</v>
      </c>
      <c r="D219" s="12" t="s">
        <v>183</v>
      </c>
      <c r="E219" s="23">
        <f>SUM(E157)</f>
        <v>12145750</v>
      </c>
      <c r="F219" s="23">
        <f>SUM(F157)</f>
        <v>-884730</v>
      </c>
      <c r="G219" s="23">
        <f>SUM(G157)</f>
        <v>11261020</v>
      </c>
      <c r="H219" s="23">
        <f>SUM(H157)</f>
        <v>11110490.13</v>
      </c>
      <c r="I219" s="15">
        <f>H219/G219</f>
        <v>0.9866326611621328</v>
      </c>
    </row>
    <row r="220" spans="1:9" s="34" customFormat="1" ht="16.5" customHeight="1">
      <c r="A220" s="47"/>
      <c r="B220" s="81" t="s">
        <v>148</v>
      </c>
      <c r="C220" s="81"/>
      <c r="D220" s="82"/>
      <c r="E220" s="32">
        <f>SUM(E221:E221)</f>
        <v>531267</v>
      </c>
      <c r="F220" s="32">
        <f>SUM(F221:F221)</f>
        <v>81633</v>
      </c>
      <c r="G220" s="32">
        <f>SUM(G221:G221)</f>
        <v>612900</v>
      </c>
      <c r="H220" s="32">
        <f>SUM(H221:H221)</f>
        <v>563489.03</v>
      </c>
      <c r="I220" s="72">
        <f>H220/G220</f>
        <v>0.9193816772719857</v>
      </c>
    </row>
    <row r="221" spans="1:9" ht="27" customHeight="1">
      <c r="A221" s="35"/>
      <c r="B221" s="71"/>
      <c r="C221" s="71" t="s">
        <v>87</v>
      </c>
      <c r="D221" s="12" t="s">
        <v>180</v>
      </c>
      <c r="E221" s="23">
        <f>E124+E129+E131+E136+E138+E140+E148+E142</f>
        <v>531267</v>
      </c>
      <c r="F221" s="23">
        <f>F124+F129+F131+F136+F138+F140+F148+F142</f>
        <v>81633</v>
      </c>
      <c r="G221" s="23">
        <f>G124+G129+G131+G136+G138+G140+G148+G142</f>
        <v>612900</v>
      </c>
      <c r="H221" s="23">
        <f>H124+H129+H131+H136+H138+H140+H148+H142</f>
        <v>563489.03</v>
      </c>
      <c r="I221" s="73">
        <f>H221/G221</f>
        <v>0.9193816772719857</v>
      </c>
    </row>
    <row r="222" ht="117.75" customHeight="1"/>
    <row r="223" spans="1:9" s="34" customFormat="1" ht="16.5" customHeight="1">
      <c r="A223" s="79"/>
      <c r="B223" s="80" t="s">
        <v>184</v>
      </c>
      <c r="C223" s="81"/>
      <c r="D223" s="82"/>
      <c r="E223" s="32">
        <f>SUM(E224:E233)</f>
        <v>7992336.81</v>
      </c>
      <c r="F223" s="32">
        <f>SUM(F224:F233)</f>
        <v>13075341.98</v>
      </c>
      <c r="G223" s="32">
        <f>SUM(G224:G233)</f>
        <v>21067678.789999995</v>
      </c>
      <c r="H223" s="32">
        <f>SUM(H224:H233)</f>
        <v>18948232.359999996</v>
      </c>
      <c r="I223" s="33">
        <f aca="true" t="shared" si="27" ref="I223:I233">H223/G223</f>
        <v>0.8993981989602946</v>
      </c>
    </row>
    <row r="224" spans="1:9" ht="27" customHeight="1">
      <c r="A224" s="8"/>
      <c r="B224" s="8"/>
      <c r="C224" s="11" t="s">
        <v>218</v>
      </c>
      <c r="D224" s="12" t="s">
        <v>209</v>
      </c>
      <c r="E224" s="14">
        <f>E108+E117+E170</f>
        <v>97693.81</v>
      </c>
      <c r="F224" s="14">
        <f>F108+F117+F170</f>
        <v>495748.36</v>
      </c>
      <c r="G224" s="14">
        <f>G108+G117+G170</f>
        <v>593442.1699999999</v>
      </c>
      <c r="H224" s="14">
        <f>H108+H117+H170</f>
        <v>593442.1699999999</v>
      </c>
      <c r="I224" s="15">
        <f t="shared" si="27"/>
        <v>1</v>
      </c>
    </row>
    <row r="225" spans="1:9" ht="48">
      <c r="A225" s="8"/>
      <c r="B225" s="8"/>
      <c r="C225" s="11" t="s">
        <v>236</v>
      </c>
      <c r="D225" s="12" t="s">
        <v>225</v>
      </c>
      <c r="E225" s="14">
        <f>E171</f>
        <v>0</v>
      </c>
      <c r="F225" s="14">
        <f>F171</f>
        <v>35155.86</v>
      </c>
      <c r="G225" s="14">
        <f>G171</f>
        <v>35155.86</v>
      </c>
      <c r="H225" s="14">
        <f>H171</f>
        <v>35155.86</v>
      </c>
      <c r="I225" s="15">
        <f t="shared" si="27"/>
        <v>1</v>
      </c>
    </row>
    <row r="226" spans="1:9" ht="24">
      <c r="A226" s="8"/>
      <c r="B226" s="8"/>
      <c r="C226" s="54" t="s">
        <v>213</v>
      </c>
      <c r="D226" s="12" t="s">
        <v>214</v>
      </c>
      <c r="E226" s="14">
        <f>E168</f>
        <v>0</v>
      </c>
      <c r="F226" s="14">
        <f>F168</f>
        <v>850</v>
      </c>
      <c r="G226" s="14">
        <f>G168</f>
        <v>850</v>
      </c>
      <c r="H226" s="14">
        <f>H168</f>
        <v>850</v>
      </c>
      <c r="I226" s="15">
        <f t="shared" si="27"/>
        <v>1</v>
      </c>
    </row>
    <row r="227" spans="1:9" ht="54.75" customHeight="1">
      <c r="A227" s="8"/>
      <c r="B227" s="8"/>
      <c r="C227" s="11" t="s">
        <v>216</v>
      </c>
      <c r="D227" s="12" t="s">
        <v>208</v>
      </c>
      <c r="E227" s="14">
        <f aca="true" t="shared" si="28" ref="E227:H233">E209</f>
        <v>7176849</v>
      </c>
      <c r="F227" s="14">
        <f t="shared" si="28"/>
        <v>9176431.17</v>
      </c>
      <c r="G227" s="14">
        <f t="shared" si="28"/>
        <v>16353280.17</v>
      </c>
      <c r="H227" s="14">
        <f t="shared" si="28"/>
        <v>14888558.17</v>
      </c>
      <c r="I227" s="15">
        <f t="shared" si="27"/>
        <v>0.9104325257823794</v>
      </c>
    </row>
    <row r="228" spans="1:9" ht="51" customHeight="1">
      <c r="A228" s="8"/>
      <c r="B228" s="8"/>
      <c r="C228" s="11" t="s">
        <v>207</v>
      </c>
      <c r="D228" s="12" t="s">
        <v>208</v>
      </c>
      <c r="E228" s="14">
        <f t="shared" si="28"/>
        <v>0</v>
      </c>
      <c r="F228" s="14">
        <f t="shared" si="28"/>
        <v>635741.79</v>
      </c>
      <c r="G228" s="14">
        <f t="shared" si="28"/>
        <v>635741.79</v>
      </c>
      <c r="H228" s="14">
        <f t="shared" si="28"/>
        <v>316014.79</v>
      </c>
      <c r="I228" s="15">
        <f t="shared" si="27"/>
        <v>0.4970804105861909</v>
      </c>
    </row>
    <row r="229" spans="1:9" ht="51" customHeight="1">
      <c r="A229" s="8"/>
      <c r="B229" s="8"/>
      <c r="C229" s="11" t="s">
        <v>237</v>
      </c>
      <c r="D229" s="12" t="s">
        <v>208</v>
      </c>
      <c r="E229" s="14">
        <f t="shared" si="28"/>
        <v>0</v>
      </c>
      <c r="F229" s="14">
        <f t="shared" si="28"/>
        <v>18067.4</v>
      </c>
      <c r="G229" s="14">
        <f t="shared" si="28"/>
        <v>18067.4</v>
      </c>
      <c r="H229" s="14">
        <f t="shared" si="28"/>
        <v>0</v>
      </c>
      <c r="I229" s="15">
        <f t="shared" si="27"/>
        <v>0</v>
      </c>
    </row>
    <row r="230" spans="1:9" ht="51" customHeight="1">
      <c r="A230" s="8"/>
      <c r="B230" s="8"/>
      <c r="C230" s="20" t="s">
        <v>233</v>
      </c>
      <c r="D230" s="12" t="s">
        <v>242</v>
      </c>
      <c r="E230" s="14">
        <f t="shared" si="28"/>
        <v>0</v>
      </c>
      <c r="F230" s="14">
        <f t="shared" si="28"/>
        <v>1735074</v>
      </c>
      <c r="G230" s="14">
        <f t="shared" si="28"/>
        <v>1735074</v>
      </c>
      <c r="H230" s="14">
        <f t="shared" si="28"/>
        <v>1735074</v>
      </c>
      <c r="I230" s="15">
        <f t="shared" si="27"/>
        <v>1</v>
      </c>
    </row>
    <row r="231" spans="1:9" ht="36.75" customHeight="1">
      <c r="A231" s="21"/>
      <c r="B231" s="8"/>
      <c r="C231" s="11" t="s">
        <v>126</v>
      </c>
      <c r="D231" s="12" t="s">
        <v>127</v>
      </c>
      <c r="E231" s="14">
        <f t="shared" si="28"/>
        <v>717794</v>
      </c>
      <c r="F231" s="14">
        <f t="shared" si="28"/>
        <v>-287294</v>
      </c>
      <c r="G231" s="14">
        <f t="shared" si="28"/>
        <v>430500</v>
      </c>
      <c r="H231" s="14">
        <f t="shared" si="28"/>
        <v>364875</v>
      </c>
      <c r="I231" s="15">
        <f t="shared" si="27"/>
        <v>0.8475609756097561</v>
      </c>
    </row>
    <row r="232" spans="1:9" ht="36.75" customHeight="1">
      <c r="A232" s="21"/>
      <c r="B232" s="8"/>
      <c r="C232" s="20" t="s">
        <v>238</v>
      </c>
      <c r="D232" s="12" t="s">
        <v>239</v>
      </c>
      <c r="E232" s="14">
        <f t="shared" si="28"/>
        <v>0</v>
      </c>
      <c r="F232" s="14">
        <f t="shared" si="28"/>
        <v>1056000</v>
      </c>
      <c r="G232" s="14">
        <f t="shared" si="28"/>
        <v>1056000</v>
      </c>
      <c r="H232" s="14">
        <f t="shared" si="28"/>
        <v>804694.97</v>
      </c>
      <c r="I232" s="15">
        <f t="shared" si="27"/>
        <v>0.7620217518939394</v>
      </c>
    </row>
    <row r="233" spans="1:9" ht="39" customHeight="1">
      <c r="A233" s="67"/>
      <c r="B233" s="66"/>
      <c r="C233" s="54" t="s">
        <v>226</v>
      </c>
      <c r="D233" s="12" t="s">
        <v>227</v>
      </c>
      <c r="E233" s="39">
        <f t="shared" si="28"/>
        <v>0</v>
      </c>
      <c r="F233" s="39">
        <f t="shared" si="28"/>
        <v>209567.4</v>
      </c>
      <c r="G233" s="39">
        <f t="shared" si="28"/>
        <v>209567.4</v>
      </c>
      <c r="H233" s="39">
        <f t="shared" si="28"/>
        <v>209567.4</v>
      </c>
      <c r="I233" s="15">
        <f t="shared" si="27"/>
        <v>1</v>
      </c>
    </row>
    <row r="234" ht="12.75">
      <c r="I234" s="36"/>
    </row>
  </sheetData>
  <sheetProtection/>
  <autoFilter ref="A3:I201"/>
  <mergeCells count="10">
    <mergeCell ref="B206:D206"/>
    <mergeCell ref="B223:D223"/>
    <mergeCell ref="B217:D217"/>
    <mergeCell ref="B220:D220"/>
    <mergeCell ref="A203:D203"/>
    <mergeCell ref="A1:I1"/>
    <mergeCell ref="A2:I2"/>
    <mergeCell ref="A202:C202"/>
    <mergeCell ref="D202:I202"/>
    <mergeCell ref="B205:D205"/>
  </mergeCells>
  <printOptions horizontalCentered="1"/>
  <pageMargins left="0.984251968503937" right="0.7086614173228347" top="0.7480314960629921" bottom="0.7480314960629921" header="0.31496062992125984" footer="0.31496062992125984"/>
  <pageSetup firstPageNumber="34" useFirstPageNumber="1"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Smektala</dc:creator>
  <cp:keywords/>
  <dc:description/>
  <cp:lastModifiedBy>Bogna Kaźmierczak</cp:lastModifiedBy>
  <cp:lastPrinted>2021-03-11T13:32:13Z</cp:lastPrinted>
  <dcterms:created xsi:type="dcterms:W3CDTF">2020-02-04T09:22:34Z</dcterms:created>
  <dcterms:modified xsi:type="dcterms:W3CDTF">2021-03-11T13:32:17Z</dcterms:modified>
  <cp:category/>
  <cp:version/>
  <cp:contentType/>
  <cp:contentStatus/>
</cp:coreProperties>
</file>